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C:\Users\cold_\Downloads\"/>
    </mc:Choice>
  </mc:AlternateContent>
  <xr:revisionPtr revIDLastSave="0" documentId="13_ncr:1_{773C255C-9FCF-48B1-B6F1-4FF9558A10F1}" xr6:coauthVersionLast="47" xr6:coauthVersionMax="47" xr10:uidLastSave="{00000000-0000-0000-0000-000000000000}"/>
  <bookViews>
    <workbookView xWindow="-108" yWindow="-108" windowWidth="30936" windowHeight="16776" xr2:uid="{00000000-000D-0000-FFFF-FFFF00000000}"/>
  </bookViews>
  <sheets>
    <sheet name="Budget" sheetId="1" r:id="rId1"/>
    <sheet name="Help" sheetId="3" r:id="rId2"/>
    <sheet name="©" sheetId="6" r:id="rId3"/>
  </sheets>
  <definedNames>
    <definedName name="valuevx">42.314159</definedName>
    <definedName name="vertex42_copyright" hidden="1">"© 2008-2019 Vertex42 LLC"</definedName>
    <definedName name="vertex42_id" hidden="1">"personal-budget-spreadsheet.xlsx"</definedName>
    <definedName name="vertex42_title" hidden="1">"Personal Budget Spreadsheet"</definedName>
    <definedName name="_xlnm.Print_Area" localSheetId="0">Budget!$A$1:$O$121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85" i="1" l="1"/>
  <c r="O85" i="1" s="1"/>
  <c r="N83" i="1"/>
  <c r="O83" i="1" s="1"/>
  <c r="N84" i="1"/>
  <c r="O84" i="1" s="1"/>
  <c r="N78" i="1"/>
  <c r="O78" i="1" s="1"/>
  <c r="N79" i="1"/>
  <c r="O79" i="1" s="1"/>
  <c r="E74" i="1" l="1"/>
  <c r="B74" i="1"/>
  <c r="B55" i="1"/>
  <c r="C55" i="1"/>
  <c r="D55" i="1"/>
  <c r="E55" i="1"/>
  <c r="F55" i="1"/>
  <c r="G55" i="1"/>
  <c r="H55" i="1"/>
  <c r="I55" i="1"/>
  <c r="J55" i="1"/>
  <c r="K55" i="1"/>
  <c r="L55" i="1"/>
  <c r="M55" i="1"/>
  <c r="C62" i="1"/>
  <c r="B62" i="1"/>
  <c r="M19" i="1" l="1"/>
  <c r="L19" i="1"/>
  <c r="K19" i="1"/>
  <c r="J19" i="1"/>
  <c r="I19" i="1"/>
  <c r="H19" i="1"/>
  <c r="G19" i="1"/>
  <c r="F19" i="1"/>
  <c r="E19" i="1"/>
  <c r="D19" i="1"/>
  <c r="C19" i="1"/>
  <c r="B19" i="1"/>
  <c r="B35" i="1"/>
  <c r="C45" i="1" l="1"/>
  <c r="D45" i="1"/>
  <c r="E45" i="1"/>
  <c r="F45" i="1"/>
  <c r="G45" i="1"/>
  <c r="H45" i="1"/>
  <c r="I45" i="1"/>
  <c r="J45" i="1"/>
  <c r="K45" i="1"/>
  <c r="L45" i="1"/>
  <c r="M45" i="1"/>
  <c r="B45" i="1"/>
  <c r="C35" i="1"/>
  <c r="D35" i="1"/>
  <c r="E35" i="1"/>
  <c r="F35" i="1"/>
  <c r="G35" i="1"/>
  <c r="H35" i="1"/>
  <c r="I35" i="1"/>
  <c r="J35" i="1"/>
  <c r="K35" i="1"/>
  <c r="L35" i="1"/>
  <c r="M35" i="1"/>
  <c r="N29" i="1"/>
  <c r="A121" i="1"/>
  <c r="A114" i="1"/>
  <c r="A107" i="1"/>
  <c r="A97" i="1"/>
  <c r="A88" i="1"/>
  <c r="A74" i="1"/>
  <c r="A62" i="1"/>
  <c r="A55" i="1"/>
  <c r="A45" i="1"/>
  <c r="A35" i="1"/>
  <c r="C121" i="1"/>
  <c r="D121" i="1"/>
  <c r="E121" i="1"/>
  <c r="F121" i="1"/>
  <c r="G121" i="1"/>
  <c r="H121" i="1"/>
  <c r="I121" i="1"/>
  <c r="J121" i="1"/>
  <c r="K121" i="1"/>
  <c r="L121" i="1"/>
  <c r="M121" i="1"/>
  <c r="B121" i="1"/>
  <c r="C114" i="1"/>
  <c r="D114" i="1"/>
  <c r="E114" i="1"/>
  <c r="F114" i="1"/>
  <c r="G114" i="1"/>
  <c r="H114" i="1"/>
  <c r="I114" i="1"/>
  <c r="J114" i="1"/>
  <c r="K114" i="1"/>
  <c r="L114" i="1"/>
  <c r="M114" i="1"/>
  <c r="B114" i="1"/>
  <c r="C107" i="1"/>
  <c r="D107" i="1"/>
  <c r="E107" i="1"/>
  <c r="F107" i="1"/>
  <c r="G107" i="1"/>
  <c r="H107" i="1"/>
  <c r="I107" i="1"/>
  <c r="J107" i="1"/>
  <c r="K107" i="1"/>
  <c r="L107" i="1"/>
  <c r="M107" i="1"/>
  <c r="B107" i="1"/>
  <c r="C97" i="1"/>
  <c r="D97" i="1"/>
  <c r="E97" i="1"/>
  <c r="F97" i="1"/>
  <c r="G97" i="1"/>
  <c r="H97" i="1"/>
  <c r="I97" i="1"/>
  <c r="J97" i="1"/>
  <c r="K97" i="1"/>
  <c r="L97" i="1"/>
  <c r="M97" i="1"/>
  <c r="B97" i="1"/>
  <c r="C88" i="1"/>
  <c r="D88" i="1"/>
  <c r="E88" i="1"/>
  <c r="F88" i="1"/>
  <c r="G88" i="1"/>
  <c r="H88" i="1"/>
  <c r="I88" i="1"/>
  <c r="J88" i="1"/>
  <c r="K88" i="1"/>
  <c r="L88" i="1"/>
  <c r="M88" i="1"/>
  <c r="B88" i="1"/>
  <c r="C74" i="1"/>
  <c r="D74" i="1"/>
  <c r="F74" i="1"/>
  <c r="G74" i="1"/>
  <c r="H74" i="1"/>
  <c r="I74" i="1"/>
  <c r="J74" i="1"/>
  <c r="K74" i="1"/>
  <c r="L74" i="1"/>
  <c r="M74" i="1"/>
  <c r="D62" i="1"/>
  <c r="E62" i="1"/>
  <c r="F62" i="1"/>
  <c r="G62" i="1"/>
  <c r="H62" i="1"/>
  <c r="I62" i="1"/>
  <c r="J62" i="1"/>
  <c r="K62" i="1"/>
  <c r="L62" i="1"/>
  <c r="M62" i="1"/>
  <c r="B6" i="1"/>
  <c r="C6" i="1"/>
  <c r="D6" i="1"/>
  <c r="E6" i="1"/>
  <c r="F6" i="1"/>
  <c r="G6" i="1"/>
  <c r="H6" i="1"/>
  <c r="I6" i="1"/>
  <c r="J6" i="1"/>
  <c r="K6" i="1"/>
  <c r="L6" i="1"/>
  <c r="M6" i="1"/>
  <c r="A19" i="1"/>
  <c r="B7" i="1" l="1"/>
  <c r="J7" i="1"/>
  <c r="F7" i="1"/>
  <c r="M7" i="1"/>
  <c r="I7" i="1"/>
  <c r="E7" i="1"/>
  <c r="L7" i="1"/>
  <c r="H7" i="1"/>
  <c r="D7" i="1"/>
  <c r="K7" i="1"/>
  <c r="G7" i="1"/>
  <c r="C7" i="1"/>
  <c r="N118" i="1"/>
  <c r="O118" i="1" s="1"/>
  <c r="N119" i="1"/>
  <c r="O119" i="1" s="1"/>
  <c r="N120" i="1"/>
  <c r="O120" i="1" s="1"/>
  <c r="N117" i="1"/>
  <c r="N111" i="1"/>
  <c r="O111" i="1" s="1"/>
  <c r="N112" i="1"/>
  <c r="O112" i="1" s="1"/>
  <c r="N113" i="1"/>
  <c r="O113" i="1" s="1"/>
  <c r="N110" i="1"/>
  <c r="N101" i="1"/>
  <c r="O101" i="1" s="1"/>
  <c r="N102" i="1"/>
  <c r="O102" i="1" s="1"/>
  <c r="N103" i="1"/>
  <c r="O103" i="1" s="1"/>
  <c r="N104" i="1"/>
  <c r="O104" i="1" s="1"/>
  <c r="N105" i="1"/>
  <c r="O105" i="1" s="1"/>
  <c r="N106" i="1"/>
  <c r="O106" i="1" s="1"/>
  <c r="N100" i="1"/>
  <c r="N92" i="1"/>
  <c r="O92" i="1" s="1"/>
  <c r="N93" i="1"/>
  <c r="O93" i="1" s="1"/>
  <c r="N94" i="1"/>
  <c r="O94" i="1" s="1"/>
  <c r="N95" i="1"/>
  <c r="O95" i="1" s="1"/>
  <c r="N96" i="1"/>
  <c r="O96" i="1" s="1"/>
  <c r="N91" i="1"/>
  <c r="O91" i="1" s="1"/>
  <c r="N77" i="1"/>
  <c r="O77" i="1" s="1"/>
  <c r="N80" i="1"/>
  <c r="O80" i="1" s="1"/>
  <c r="N81" i="1"/>
  <c r="O81" i="1" s="1"/>
  <c r="N82" i="1"/>
  <c r="O82" i="1" s="1"/>
  <c r="N86" i="1"/>
  <c r="O86" i="1" s="1"/>
  <c r="N87" i="1"/>
  <c r="O87" i="1" s="1"/>
  <c r="N66" i="1"/>
  <c r="O66" i="1" s="1"/>
  <c r="N67" i="1"/>
  <c r="O67" i="1" s="1"/>
  <c r="N68" i="1"/>
  <c r="O68" i="1" s="1"/>
  <c r="N69" i="1"/>
  <c r="O69" i="1" s="1"/>
  <c r="N70" i="1"/>
  <c r="O70" i="1" s="1"/>
  <c r="N71" i="1"/>
  <c r="O71" i="1" s="1"/>
  <c r="N72" i="1"/>
  <c r="O72" i="1" s="1"/>
  <c r="N73" i="1"/>
  <c r="O73" i="1" s="1"/>
  <c r="N65" i="1"/>
  <c r="O65" i="1" s="1"/>
  <c r="N59" i="1"/>
  <c r="O59" i="1" s="1"/>
  <c r="N60" i="1"/>
  <c r="O60" i="1" s="1"/>
  <c r="N61" i="1"/>
  <c r="O61" i="1" s="1"/>
  <c r="N58" i="1"/>
  <c r="N49" i="1"/>
  <c r="O49" i="1" s="1"/>
  <c r="N50" i="1"/>
  <c r="O50" i="1" s="1"/>
  <c r="N51" i="1"/>
  <c r="O51" i="1" s="1"/>
  <c r="N52" i="1"/>
  <c r="O52" i="1" s="1"/>
  <c r="N53" i="1"/>
  <c r="O53" i="1" s="1"/>
  <c r="N54" i="1"/>
  <c r="O54" i="1" s="1"/>
  <c r="N48" i="1"/>
  <c r="N39" i="1"/>
  <c r="O39" i="1" s="1"/>
  <c r="N40" i="1"/>
  <c r="O40" i="1" s="1"/>
  <c r="N41" i="1"/>
  <c r="O41" i="1" s="1"/>
  <c r="N42" i="1"/>
  <c r="O42" i="1" s="1"/>
  <c r="N43" i="1"/>
  <c r="O43" i="1" s="1"/>
  <c r="N44" i="1"/>
  <c r="O44" i="1" s="1"/>
  <c r="N38" i="1"/>
  <c r="N23" i="1"/>
  <c r="O23" i="1" s="1"/>
  <c r="N24" i="1"/>
  <c r="O24" i="1" s="1"/>
  <c r="N25" i="1"/>
  <c r="O25" i="1" s="1"/>
  <c r="N26" i="1"/>
  <c r="O26" i="1" s="1"/>
  <c r="N27" i="1"/>
  <c r="O27" i="1" s="1"/>
  <c r="N28" i="1"/>
  <c r="O28" i="1" s="1"/>
  <c r="O29" i="1"/>
  <c r="N30" i="1"/>
  <c r="O30" i="1" s="1"/>
  <c r="N31" i="1"/>
  <c r="O31" i="1" s="1"/>
  <c r="N32" i="1"/>
  <c r="O32" i="1" s="1"/>
  <c r="N33" i="1"/>
  <c r="O33" i="1" s="1"/>
  <c r="N34" i="1"/>
  <c r="O34" i="1" s="1"/>
  <c r="N22" i="1"/>
  <c r="N13" i="1"/>
  <c r="O13" i="1" s="1"/>
  <c r="N14" i="1"/>
  <c r="O14" i="1" s="1"/>
  <c r="N15" i="1"/>
  <c r="O15" i="1" s="1"/>
  <c r="N16" i="1"/>
  <c r="O16" i="1" s="1"/>
  <c r="N17" i="1"/>
  <c r="O17" i="1" s="1"/>
  <c r="N18" i="1"/>
  <c r="O18" i="1" s="1"/>
  <c r="N12" i="1"/>
  <c r="N62" i="1" l="1"/>
  <c r="O62" i="1" s="1"/>
  <c r="O48" i="1"/>
  <c r="N55" i="1"/>
  <c r="O55" i="1" s="1"/>
  <c r="N19" i="1"/>
  <c r="O19" i="1" s="1"/>
  <c r="O22" i="1"/>
  <c r="N35" i="1"/>
  <c r="O35" i="1" s="1"/>
  <c r="O38" i="1"/>
  <c r="N45" i="1"/>
  <c r="O45" i="1" s="1"/>
  <c r="O100" i="1"/>
  <c r="N107" i="1"/>
  <c r="O107" i="1" s="1"/>
  <c r="N97" i="1"/>
  <c r="O97" i="1" s="1"/>
  <c r="N88" i="1"/>
  <c r="O88" i="1" s="1"/>
  <c r="O110" i="1"/>
  <c r="N114" i="1"/>
  <c r="O114" i="1" s="1"/>
  <c r="O117" i="1"/>
  <c r="N121" i="1"/>
  <c r="O121" i="1" s="1"/>
  <c r="O58" i="1"/>
  <c r="N74" i="1"/>
  <c r="O74" i="1" s="1"/>
  <c r="O12" i="1"/>
  <c r="M8" i="1"/>
  <c r="E8" i="1"/>
  <c r="L8" i="1"/>
  <c r="I8" i="1"/>
  <c r="G8" i="1"/>
  <c r="H8" i="1"/>
  <c r="J8" i="1"/>
  <c r="F8" i="1"/>
  <c r="K8" i="1"/>
  <c r="D8" i="1"/>
  <c r="N6" i="1"/>
  <c r="O6" i="1" s="1"/>
  <c r="C8" i="1"/>
  <c r="N7" i="1" l="1"/>
  <c r="O7" i="1" s="1"/>
  <c r="B9" i="1"/>
  <c r="C9" i="1" s="1"/>
  <c r="D9" i="1" s="1"/>
  <c r="E9" i="1" s="1"/>
  <c r="F9" i="1" s="1"/>
  <c r="G9" i="1" s="1"/>
  <c r="H9" i="1" s="1"/>
  <c r="I9" i="1" s="1"/>
  <c r="J9" i="1" s="1"/>
  <c r="K9" i="1" s="1"/>
  <c r="L9" i="1" s="1"/>
  <c r="M9" i="1" s="1"/>
  <c r="B8" i="1"/>
  <c r="N8" i="1" s="1"/>
  <c r="O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Jon</author>
  </authors>
  <commentList>
    <comment ref="A8" authorId="0" shapeId="0" xr:uid="{00000000-0006-0000-0000-000001000000}">
      <text>
        <r>
          <rPr>
            <b/>
            <sz val="8"/>
            <color indexed="81"/>
            <rFont val="Tahoma"/>
            <family val="2"/>
          </rPr>
          <t>NET</t>
        </r>
        <r>
          <rPr>
            <sz val="8"/>
            <color indexed="81"/>
            <rFont val="Tahoma"/>
            <family val="2"/>
          </rPr>
          <t>:
Income - Expenses</t>
        </r>
      </text>
    </comment>
  </commentList>
</comments>
</file>

<file path=xl/sharedStrings.xml><?xml version="1.0" encoding="utf-8"?>
<sst xmlns="http://schemas.openxmlformats.org/spreadsheetml/2006/main" count="308" uniqueCount="141">
  <si>
    <t>Postage</t>
  </si>
  <si>
    <t>INCOME</t>
  </si>
  <si>
    <t>Total Income</t>
  </si>
  <si>
    <t>Total Expenses</t>
  </si>
  <si>
    <t>Interest Income</t>
  </si>
  <si>
    <t>Dividends</t>
  </si>
  <si>
    <t>Clothing</t>
  </si>
  <si>
    <t>Groceries</t>
  </si>
  <si>
    <t>Gifts Given</t>
  </si>
  <si>
    <t>Gifts Received</t>
  </si>
  <si>
    <t>Wages &amp; Tips</t>
  </si>
  <si>
    <t>Transfer From Savings</t>
  </si>
  <si>
    <t>MISCELLANEOUS</t>
  </si>
  <si>
    <t>HOME EXPENSES</t>
  </si>
  <si>
    <t>Electricity</t>
  </si>
  <si>
    <t>Internet</t>
  </si>
  <si>
    <t>Other</t>
  </si>
  <si>
    <t>Improvements</t>
  </si>
  <si>
    <t>Phone</t>
  </si>
  <si>
    <t>TRANSPORTATION</t>
  </si>
  <si>
    <t>Vehicle Payments</t>
  </si>
  <si>
    <t>Fuel</t>
  </si>
  <si>
    <t>Repairs</t>
  </si>
  <si>
    <t>HEALTH</t>
  </si>
  <si>
    <t>Doctor/Dentist</t>
  </si>
  <si>
    <t>Medicine/Drugs</t>
  </si>
  <si>
    <t>Health Club Dues</t>
  </si>
  <si>
    <t>ENTERTAINMENT</t>
  </si>
  <si>
    <t>Newspaper</t>
  </si>
  <si>
    <t>Magazines</t>
  </si>
  <si>
    <t>Hobbies</t>
  </si>
  <si>
    <t>SUBSCRIPTIONS</t>
  </si>
  <si>
    <t>DAILY LIVING</t>
  </si>
  <si>
    <t>Personal Supplies</t>
  </si>
  <si>
    <t>Charitable Donations</t>
  </si>
  <si>
    <t>Religious Donations</t>
  </si>
  <si>
    <t>Bank Fees</t>
  </si>
  <si>
    <t>Emergency Fund</t>
  </si>
  <si>
    <t>Investments</t>
  </si>
  <si>
    <t>SAVINGS</t>
  </si>
  <si>
    <t>OBLIGATIONS</t>
  </si>
  <si>
    <t>Federal Taxes</t>
  </si>
  <si>
    <t>State/Local Taxes</t>
  </si>
  <si>
    <t>Bus/Taxi/Train Fare</t>
  </si>
  <si>
    <t>Registration/License</t>
  </si>
  <si>
    <t>Maintenance/Supplies</t>
  </si>
  <si>
    <t>Lawn/Garden</t>
  </si>
  <si>
    <t>Furnishings/Appliances</t>
  </si>
  <si>
    <t>Cable/Satellite</t>
  </si>
  <si>
    <t>Water/Sewer/Trash</t>
  </si>
  <si>
    <t>Gas/Oil</t>
  </si>
  <si>
    <t>Mortgage/Rent</t>
  </si>
  <si>
    <t>Dining/Eating Out</t>
  </si>
  <si>
    <t>Salon/Barber</t>
  </si>
  <si>
    <t>CHARITY/GIFTS</t>
  </si>
  <si>
    <t>Cleaning</t>
  </si>
  <si>
    <t>Health Insurance</t>
  </si>
  <si>
    <t>Life Insurance</t>
  </si>
  <si>
    <t>Auto Insurance</t>
  </si>
  <si>
    <t>Home/Rental Insurance</t>
  </si>
  <si>
    <t>Vacation/Travel</t>
  </si>
  <si>
    <t>Veterinarian/Pet Care</t>
  </si>
  <si>
    <t>Pet Food</t>
  </si>
  <si>
    <t>Starting Balance</t>
  </si>
  <si>
    <t>JAN</t>
  </si>
  <si>
    <t>FEB</t>
  </si>
  <si>
    <t>MAR</t>
  </si>
  <si>
    <t>APR</t>
  </si>
  <si>
    <t>MAY</t>
  </si>
  <si>
    <t>JUN</t>
  </si>
  <si>
    <t>JUL</t>
  </si>
  <si>
    <t>AUG</t>
  </si>
  <si>
    <t>SEP</t>
  </si>
  <si>
    <t>OCT</t>
  </si>
  <si>
    <t>NOV</t>
  </si>
  <si>
    <t>DEC</t>
  </si>
  <si>
    <t>Total</t>
  </si>
  <si>
    <t>Projected End Balance</t>
  </si>
  <si>
    <t>Credit Card Debt</t>
  </si>
  <si>
    <t>Alimony/Child Support</t>
  </si>
  <si>
    <t>Education/Lessons</t>
  </si>
  <si>
    <t>Dues/Memberships</t>
  </si>
  <si>
    <t>[42]</t>
  </si>
  <si>
    <t>Refunds/Reimbursements</t>
  </si>
  <si>
    <t>Avg</t>
  </si>
  <si>
    <t>Intro</t>
  </si>
  <si>
    <t>Step 1:</t>
  </si>
  <si>
    <t>Define Budget Categories</t>
  </si>
  <si>
    <t>Step 2:</t>
  </si>
  <si>
    <t>Enter Your Beginning Balance</t>
  </si>
  <si>
    <t>Step 3:</t>
  </si>
  <si>
    <t>Define Your Budget</t>
  </si>
  <si>
    <t>For fixed expenses, such as rent or mortgage payments, enter the same amount in each month.</t>
  </si>
  <si>
    <t>For variable expenses such as utility bills, groceries, and birthday gifts, you can enter the estimated amounts in the months that they occur. Or, you can enter an estimated monthly average.</t>
  </si>
  <si>
    <t>Step 4:</t>
  </si>
  <si>
    <t>This personal budget spreadsheet is meant to help you create a budget for an entire year. Doing this will help you make predictions about your future finances. This is especially useful when making major life changes like moving or changing jobs.</t>
  </si>
  <si>
    <t>Fixed Expenses</t>
  </si>
  <si>
    <t>Variable Expenses</t>
  </si>
  <si>
    <t>Add Cell Comments</t>
  </si>
  <si>
    <t>Add cell comments as needed to help explain costs. For example, you might include the names of Birthdays in comments for the Gifts Given category</t>
  </si>
  <si>
    <t>Analyze Your Projected End Balance</t>
  </si>
  <si>
    <t>If your projected end balance is increasing over time, you might consider contributing more to your savings goals.</t>
  </si>
  <si>
    <t>If your projected end balance drops below what you consider a comfortable cushion, then you may need to cut back on some of your expenses.</t>
  </si>
  <si>
    <t>Add the balances in your spending accounts (cash, checking) to come up with your starting balance. Enter your balance at the top of the worksheet.</t>
  </si>
  <si>
    <t>HELP</t>
  </si>
  <si>
    <t>Personal Budget Spreadsheet</t>
  </si>
  <si>
    <t>By Vertex42.com</t>
  </si>
  <si>
    <t>Do not submit copies or modifications of this template to any website or online template gallery.</t>
  </si>
  <si>
    <t>Please review the following license agreement to learn how you may or may not use this template. Thank you.</t>
  </si>
  <si>
    <t>This worksheet is a simple way to create a monthly budget, but when you are ready to move on to a more advanced budgeting tool, try our Money Management Template listed below.</t>
  </si>
  <si>
    <t>Take the Next Step</t>
  </si>
  <si>
    <t>Using income and expense data from past receipts, balance statements, bills, pay stubs, and other information that you know about the coming year, fill in the budget amounts for each of the categories.</t>
  </si>
  <si>
    <t>Can can start with a month other than January by editing the column labels. For example, enter "Mar" in place of "Jan," then copy that cell to the right to automatically enter the other month labels.</t>
  </si>
  <si>
    <t>Each major category is a separate Excel Table. You can edit the sub-categories as needed. If you add or remove a major category (an entire Table), you will need to edit the formulas in the Budget Summary table.</t>
  </si>
  <si>
    <t>To add a new sub-category to a table, right-click in the table and go to Insert &gt; Table Rows Above. To remove a sub-category from a table, right-click in the table and go to Delete &gt; Table Rows.</t>
  </si>
  <si>
    <t>NET</t>
  </si>
  <si>
    <t>https://www.vertex42.com/ExcelTemplates/personal-budget-spreadsheet.html</t>
  </si>
  <si>
    <t>Do not delete this worksheet</t>
  </si>
  <si>
    <t>This spreadsheet, including all worksheets and associated content is a copyrighted work under the United States and other copyright laws.</t>
  </si>
  <si>
    <t>License Agreement</t>
  </si>
  <si>
    <t>© 2008-2019 Vertex42 LLC</t>
  </si>
  <si>
    <t>https://www.vertex42.com/licensing/EULA_personaluse.html</t>
  </si>
  <si>
    <t>© 2010-2019 Vertex42 LLC</t>
  </si>
  <si>
    <t>► Money Management Template</t>
  </si>
  <si>
    <t>Related Templates and Resources</t>
  </si>
  <si>
    <t>► How to Make a Budget with a Spreadsheet</t>
  </si>
  <si>
    <t>► 12 Principles of Personal Finance</t>
  </si>
  <si>
    <t>► Income and Expense Worksheet</t>
  </si>
  <si>
    <t>Fun Stuff</t>
  </si>
  <si>
    <t>Activities</t>
  </si>
  <si>
    <t>Media</t>
  </si>
  <si>
    <t>Books</t>
  </si>
  <si>
    <t>Games</t>
  </si>
  <si>
    <t>Outdoor Recreation</t>
  </si>
  <si>
    <t>Sports</t>
  </si>
  <si>
    <t>Toys/Gadgets</t>
  </si>
  <si>
    <t>Car Replacement</t>
  </si>
  <si>
    <t>Retirement Fund</t>
  </si>
  <si>
    <t>Education Fund</t>
  </si>
  <si>
    <t>Student Loans</t>
  </si>
  <si>
    <t>Other Loans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</si>
</sst>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quot;$&quot;* #,##0.00_);_(&quot;$&quot;* \(#,##0.00\);_(&quot;$&quot;* &quot;-&quot;??_);_(@_)"/>
    <numFmt numFmtId="165" formatCode="_(* #,##0.00_);_(* \(#,##0.00\);_(* &quot;-&quot;??_);_(@_)"/>
  </numFmts>
  <fonts count="53" x14ac:knownFonts="1">
    <font>
      <sz val="11"/>
      <name val="Arial"/>
      <family val="2"/>
    </font>
    <font>
      <sz val="10"/>
      <name val="Arial"/>
      <family val="2"/>
    </font>
    <font>
      <u/>
      <sz val="10"/>
      <color indexed="12"/>
      <name val="Arial"/>
      <family val="2"/>
    </font>
    <font>
      <sz val="8"/>
      <color indexed="81"/>
      <name val="Tahoma"/>
      <family val="2"/>
    </font>
    <font>
      <b/>
      <sz val="8"/>
      <color indexed="81"/>
      <name val="Tahoma"/>
      <family val="2"/>
    </font>
    <font>
      <sz val="10"/>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sz val="8"/>
      <name val="Arial"/>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sz val="10"/>
      <name val="Trebuchet MS"/>
      <family val="2"/>
      <scheme val="minor"/>
    </font>
    <font>
      <u/>
      <sz val="8"/>
      <color indexed="12"/>
      <name val="Trebuchet MS"/>
      <family val="2"/>
      <scheme val="minor"/>
    </font>
    <font>
      <sz val="8"/>
      <name val="Trebuchet MS"/>
      <family val="2"/>
      <scheme val="minor"/>
    </font>
    <font>
      <b/>
      <sz val="10"/>
      <name val="Trebuchet MS"/>
      <family val="2"/>
      <scheme val="minor"/>
    </font>
    <font>
      <b/>
      <sz val="18"/>
      <color theme="0"/>
      <name val="Arial"/>
      <family val="1"/>
      <scheme val="major"/>
    </font>
    <font>
      <b/>
      <sz val="18"/>
      <color theme="0"/>
      <name val="Trebuchet MS"/>
      <family val="2"/>
      <scheme val="minor"/>
    </font>
    <font>
      <b/>
      <sz val="10"/>
      <name val="Arial"/>
      <family val="1"/>
      <scheme val="major"/>
    </font>
    <font>
      <sz val="2"/>
      <color indexed="9"/>
      <name val="Trebuchet MS"/>
      <family val="2"/>
      <scheme val="minor"/>
    </font>
    <font>
      <b/>
      <sz val="10"/>
      <name val="Arial"/>
      <family val="2"/>
      <scheme val="major"/>
    </font>
    <font>
      <b/>
      <sz val="8"/>
      <name val="Arial"/>
      <family val="2"/>
      <scheme val="major"/>
    </font>
    <font>
      <sz val="9"/>
      <name val="Trebuchet MS"/>
      <family val="2"/>
      <scheme val="minor"/>
    </font>
    <font>
      <sz val="9"/>
      <color theme="1"/>
      <name val="Trebuchet MS"/>
      <family val="2"/>
      <scheme val="minor"/>
    </font>
    <font>
      <sz val="11"/>
      <name val="Trebuchet MS"/>
      <family val="2"/>
      <scheme val="minor"/>
    </font>
    <font>
      <sz val="9"/>
      <color theme="0" tint="-0.499984740745262"/>
      <name val="Arial"/>
      <family val="2"/>
    </font>
    <font>
      <b/>
      <sz val="12"/>
      <name val="Arial"/>
      <family val="2"/>
    </font>
    <font>
      <sz val="12"/>
      <name val="Arial"/>
      <family val="2"/>
    </font>
    <font>
      <b/>
      <sz val="11"/>
      <name val="Arial"/>
      <family val="2"/>
    </font>
    <font>
      <u/>
      <sz val="12"/>
      <color indexed="12"/>
      <name val="Arial"/>
      <family val="2"/>
    </font>
    <font>
      <u/>
      <sz val="11"/>
      <color indexed="12"/>
      <name val="Arial"/>
      <family val="2"/>
    </font>
    <font>
      <sz val="18"/>
      <color theme="4" tint="-0.249977111117893"/>
      <name val="Arial"/>
      <family val="2"/>
      <scheme val="major"/>
    </font>
    <font>
      <u/>
      <sz val="8"/>
      <color theme="0" tint="-0.34998626667073579"/>
      <name val="Arial"/>
      <family val="2"/>
    </font>
    <font>
      <sz val="11"/>
      <name val="Arial"/>
      <family val="2"/>
    </font>
    <font>
      <b/>
      <sz val="18"/>
      <color theme="0"/>
      <name val="Arial"/>
      <family val="2"/>
    </font>
    <font>
      <sz val="18"/>
      <color theme="0"/>
      <name val="Arial"/>
      <family val="2"/>
    </font>
    <font>
      <sz val="12"/>
      <color theme="1"/>
      <name val="Arial"/>
      <family val="2"/>
    </font>
    <font>
      <u/>
      <sz val="10"/>
      <color rgb="FF6600CC"/>
      <name val="Arial"/>
      <family val="2"/>
    </font>
    <font>
      <b/>
      <sz val="12"/>
      <color rgb="FF234372"/>
      <name val="Arial"/>
      <family val="2"/>
    </font>
    <font>
      <sz val="8"/>
      <color theme="0" tint="-0.34998626667073579"/>
      <name val="Arial"/>
      <family val="2"/>
    </font>
    <font>
      <u/>
      <sz val="8"/>
      <color theme="1" tint="0.34998626667073579"/>
      <name val="Arial"/>
      <family val="2"/>
    </font>
  </fonts>
  <fills count="24">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theme="0" tint="-4.9989318521683403E-2"/>
        <bgColor indexed="64"/>
      </patternFill>
    </fill>
    <fill>
      <patternFill patternType="solid">
        <fgColor rgb="FF3464AB"/>
        <bgColor indexed="64"/>
      </patternFill>
    </fill>
    <fill>
      <patternFill patternType="solid">
        <fgColor theme="0"/>
        <bgColor indexed="64"/>
      </patternFill>
    </fill>
    <fill>
      <patternFill patternType="solid">
        <fgColor rgb="FFDEE8F5"/>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bottom style="thin">
        <color indexed="64"/>
      </bottom>
      <diagonal/>
    </border>
    <border>
      <left/>
      <right/>
      <top style="thin">
        <color indexed="64"/>
      </top>
      <bottom style="double">
        <color indexed="64"/>
      </bottom>
      <diagonal/>
    </border>
    <border>
      <left style="thin">
        <color theme="0" tint="-0.24994659260841701"/>
      </left>
      <right style="thin">
        <color theme="0" tint="-0.24994659260841701"/>
      </right>
      <top style="thin">
        <color theme="0" tint="-0.24994659260841701"/>
      </top>
      <bottom/>
      <diagonal/>
    </border>
    <border>
      <left/>
      <right/>
      <top/>
      <bottom style="thin">
        <color rgb="FF3464AB"/>
      </bottom>
      <diagonal/>
    </border>
  </borders>
  <cellStyleXfs count="46">
    <xf numFmtId="0" fontId="0" fillId="0" borderId="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2"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6"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8"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8" fillId="16" borderId="0" applyNumberFormat="0" applyBorder="0" applyAlignment="0" applyProtection="0"/>
    <xf numFmtId="0" fontId="9" fillId="17" borderId="1" applyNumberFormat="0" applyAlignment="0" applyProtection="0"/>
    <xf numFmtId="0" fontId="10" fillId="18" borderId="2" applyNumberFormat="0" applyAlignment="0" applyProtection="0"/>
    <xf numFmtId="165" fontId="1" fillId="0" borderId="0" applyFont="0" applyFill="0" applyBorder="0" applyAlignment="0" applyProtection="0"/>
    <xf numFmtId="164" fontId="1" fillId="0" borderId="0" applyFont="0" applyFill="0" applyBorder="0" applyAlignment="0" applyProtection="0"/>
    <xf numFmtId="0" fontId="11" fillId="0" borderId="0" applyNumberFormat="0" applyFill="0" applyBorder="0" applyAlignment="0" applyProtection="0"/>
    <xf numFmtId="0" fontId="12" fillId="19"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2" fillId="0" borderId="0" applyNumberFormat="0" applyFill="0" applyBorder="0" applyAlignment="0" applyProtection="0">
      <alignment vertical="top"/>
      <protection locked="0"/>
    </xf>
    <xf numFmtId="0" fontId="16" fillId="11" borderId="1" applyNumberFormat="0" applyAlignment="0" applyProtection="0"/>
    <xf numFmtId="0" fontId="17" fillId="0" borderId="6" applyNumberFormat="0" applyFill="0" applyAlignment="0" applyProtection="0"/>
    <xf numFmtId="0" fontId="18" fillId="5" borderId="0" applyNumberFormat="0" applyBorder="0" applyAlignment="0" applyProtection="0"/>
    <xf numFmtId="0" fontId="5" fillId="5" borderId="7" applyNumberFormat="0" applyFont="0" applyAlignment="0" applyProtection="0"/>
    <xf numFmtId="0" fontId="20" fillId="17" borderId="8" applyNumberFormat="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0" borderId="0" applyNumberFormat="0" applyFill="0" applyBorder="0" applyAlignment="0" applyProtection="0"/>
    <xf numFmtId="0" fontId="49" fillId="0" borderId="0" applyNumberFormat="0" applyFill="0" applyBorder="0" applyAlignment="0" applyProtection="0"/>
  </cellStyleXfs>
  <cellXfs count="77">
    <xf numFmtId="0" fontId="0" fillId="0" borderId="0" xfId="0"/>
    <xf numFmtId="0" fontId="24" fillId="0" borderId="0" xfId="0" applyFont="1"/>
    <xf numFmtId="0" fontId="26" fillId="0" borderId="0" xfId="0" applyFont="1"/>
    <xf numFmtId="0" fontId="26" fillId="0" borderId="0" xfId="0" applyFont="1" applyFill="1" applyBorder="1"/>
    <xf numFmtId="0" fontId="24" fillId="0" borderId="0" xfId="0" applyFont="1" applyBorder="1"/>
    <xf numFmtId="0" fontId="27" fillId="0" borderId="0" xfId="0" applyFont="1" applyFill="1" applyBorder="1" applyAlignment="1">
      <alignment horizontal="right" vertical="center"/>
    </xf>
    <xf numFmtId="3" fontId="26" fillId="0" borderId="7" xfId="28" applyNumberFormat="1" applyFont="1" applyFill="1" applyBorder="1"/>
    <xf numFmtId="0" fontId="31" fillId="0" borderId="0" xfId="0" applyFont="1" applyAlignment="1">
      <alignment horizontal="right"/>
    </xf>
    <xf numFmtId="0" fontId="27" fillId="20" borderId="0" xfId="0" applyFont="1" applyFill="1" applyBorder="1" applyAlignment="1">
      <alignment horizontal="right" vertical="center"/>
    </xf>
    <xf numFmtId="3" fontId="26" fillId="20" borderId="0" xfId="29" applyNumberFormat="1" applyFont="1" applyFill="1" applyBorder="1" applyAlignment="1">
      <alignment horizontal="right" vertical="center"/>
    </xf>
    <xf numFmtId="0" fontId="27" fillId="20" borderId="10" xfId="0" applyFont="1" applyFill="1" applyBorder="1" applyAlignment="1">
      <alignment horizontal="right" vertical="center"/>
    </xf>
    <xf numFmtId="3" fontId="26" fillId="20" borderId="10" xfId="29" applyNumberFormat="1" applyFont="1" applyFill="1" applyBorder="1" applyAlignment="1">
      <alignment horizontal="right" vertical="center"/>
    </xf>
    <xf numFmtId="0" fontId="27" fillId="20" borderId="11" xfId="0" applyFont="1" applyFill="1" applyBorder="1" applyAlignment="1">
      <alignment horizontal="right" vertical="center"/>
    </xf>
    <xf numFmtId="0" fontId="2" fillId="0" borderId="0" xfId="36" applyFont="1" applyAlignment="1" applyProtection="1">
      <alignment horizontal="left" vertical="top"/>
    </xf>
    <xf numFmtId="0" fontId="19" fillId="0" borderId="0" xfId="0" applyNumberFormat="1" applyFont="1" applyAlignment="1">
      <alignment vertical="center"/>
    </xf>
    <xf numFmtId="0" fontId="0" fillId="0" borderId="0" xfId="0" applyFont="1"/>
    <xf numFmtId="0" fontId="1" fillId="0" borderId="0" xfId="0" applyNumberFormat="1" applyFont="1"/>
    <xf numFmtId="0" fontId="38" fillId="0" borderId="0" xfId="0" applyNumberFormat="1" applyFont="1" applyAlignment="1">
      <alignment vertical="top"/>
    </xf>
    <xf numFmtId="0" fontId="0" fillId="0" borderId="0" xfId="0" applyNumberFormat="1" applyFont="1" applyAlignment="1">
      <alignment vertical="top" wrapText="1"/>
    </xf>
    <xf numFmtId="0" fontId="19" fillId="0" borderId="0" xfId="0" applyNumberFormat="1" applyFont="1" applyAlignment="1">
      <alignment vertical="top"/>
    </xf>
    <xf numFmtId="0" fontId="39" fillId="0" borderId="0" xfId="0" applyNumberFormat="1" applyFont="1" applyAlignment="1">
      <alignment vertical="top"/>
    </xf>
    <xf numFmtId="0" fontId="0" fillId="0" borderId="0" xfId="0" applyNumberFormat="1" applyFont="1" applyAlignment="1">
      <alignment vertical="top"/>
    </xf>
    <xf numFmtId="0" fontId="39" fillId="0" borderId="0" xfId="0" applyNumberFormat="1" applyFont="1"/>
    <xf numFmtId="0" fontId="0" fillId="0" borderId="0" xfId="0" applyNumberFormat="1" applyFont="1"/>
    <xf numFmtId="0" fontId="19" fillId="0" borderId="0" xfId="0" applyNumberFormat="1" applyFont="1"/>
    <xf numFmtId="0" fontId="24" fillId="0" borderId="0" xfId="0" applyFont="1" applyFill="1"/>
    <xf numFmtId="0" fontId="29" fillId="0" borderId="0" xfId="0" applyFont="1" applyFill="1" applyBorder="1" applyAlignment="1">
      <alignment horizontal="left" vertical="center"/>
    </xf>
    <xf numFmtId="0" fontId="28" fillId="0" borderId="0" xfId="0" applyFont="1" applyFill="1" applyBorder="1" applyAlignment="1">
      <alignment vertical="center"/>
    </xf>
    <xf numFmtId="0" fontId="25" fillId="0" borderId="0" xfId="36" applyFont="1" applyFill="1" applyBorder="1" applyAlignment="1" applyProtection="1"/>
    <xf numFmtId="38" fontId="26" fillId="20" borderId="11" xfId="29" applyNumberFormat="1" applyFont="1" applyFill="1" applyBorder="1" applyAlignment="1">
      <alignment horizontal="right" vertical="center"/>
    </xf>
    <xf numFmtId="0" fontId="30" fillId="0" borderId="0" xfId="0" applyFont="1" applyFill="1" applyBorder="1" applyAlignment="1">
      <alignment vertical="center"/>
    </xf>
    <xf numFmtId="0" fontId="30" fillId="0" borderId="0" xfId="0" applyFont="1" applyFill="1" applyBorder="1" applyAlignment="1">
      <alignment horizontal="center" vertical="center"/>
    </xf>
    <xf numFmtId="0" fontId="30" fillId="0" borderId="0" xfId="0" applyFont="1" applyFill="1" applyBorder="1" applyAlignment="1">
      <alignment horizontal="right" vertical="center"/>
    </xf>
    <xf numFmtId="0" fontId="26" fillId="0" borderId="0" xfId="0" applyFont="1" applyAlignment="1">
      <alignment vertical="center"/>
    </xf>
    <xf numFmtId="0" fontId="32" fillId="20" borderId="0" xfId="0" applyFont="1" applyFill="1" applyBorder="1" applyAlignment="1">
      <alignment horizontal="right" vertical="center"/>
    </xf>
    <xf numFmtId="3" fontId="33" fillId="20" borderId="0" xfId="28" applyNumberFormat="1" applyFont="1" applyFill="1" applyBorder="1" applyAlignment="1">
      <alignment horizontal="center" vertical="center"/>
    </xf>
    <xf numFmtId="0" fontId="24" fillId="0" borderId="0" xfId="0" applyFont="1" applyAlignment="1">
      <alignment vertical="center"/>
    </xf>
    <xf numFmtId="3" fontId="26" fillId="20" borderId="0" xfId="0" applyNumberFormat="1" applyFont="1" applyFill="1" applyAlignment="1">
      <alignment vertical="center"/>
    </xf>
    <xf numFmtId="0" fontId="24" fillId="20" borderId="0" xfId="0" applyFont="1" applyFill="1" applyAlignment="1">
      <alignment vertical="center"/>
    </xf>
    <xf numFmtId="0" fontId="34" fillId="0" borderId="0" xfId="0" applyFont="1" applyFill="1" applyBorder="1" applyAlignment="1">
      <alignment vertical="center" shrinkToFit="1"/>
    </xf>
    <xf numFmtId="3" fontId="34" fillId="0" borderId="12" xfId="28" applyNumberFormat="1" applyFont="1" applyFill="1" applyBorder="1" applyAlignment="1">
      <alignment vertical="center"/>
    </xf>
    <xf numFmtId="3" fontId="34" fillId="20" borderId="0" xfId="0" applyNumberFormat="1" applyFont="1" applyFill="1" applyBorder="1" applyAlignment="1">
      <alignment vertical="center"/>
    </xf>
    <xf numFmtId="0" fontId="34" fillId="0" borderId="0" xfId="0" applyFont="1" applyFill="1" applyBorder="1" applyAlignment="1">
      <alignment horizontal="right" vertical="center" shrinkToFit="1"/>
    </xf>
    <xf numFmtId="3" fontId="34" fillId="0" borderId="0" xfId="0" applyNumberFormat="1" applyFont="1" applyFill="1" applyBorder="1" applyAlignment="1">
      <alignment vertical="center"/>
    </xf>
    <xf numFmtId="0" fontId="26" fillId="0" borderId="0" xfId="0" applyFont="1" applyBorder="1" applyAlignment="1">
      <alignment vertical="center"/>
    </xf>
    <xf numFmtId="0" fontId="26" fillId="0" borderId="0" xfId="0" applyFont="1" applyFill="1" applyBorder="1" applyAlignment="1">
      <alignment vertical="center"/>
    </xf>
    <xf numFmtId="3" fontId="26" fillId="0" borderId="0" xfId="0" applyNumberFormat="1" applyFont="1" applyFill="1" applyBorder="1" applyAlignment="1">
      <alignment vertical="center"/>
    </xf>
    <xf numFmtId="0" fontId="24" fillId="0" borderId="0" xfId="0" applyFont="1" applyFill="1" applyBorder="1" applyAlignment="1">
      <alignment vertical="center"/>
    </xf>
    <xf numFmtId="3" fontId="35" fillId="20" borderId="0" xfId="0" applyNumberFormat="1" applyFont="1" applyFill="1" applyBorder="1" applyAlignment="1">
      <alignment vertical="center"/>
    </xf>
    <xf numFmtId="0" fontId="36" fillId="0" borderId="0" xfId="0" applyFont="1" applyAlignment="1">
      <alignment vertical="center"/>
    </xf>
    <xf numFmtId="0" fontId="0" fillId="0" borderId="0" xfId="0" applyFont="1" applyAlignment="1">
      <alignment vertical="top"/>
    </xf>
    <xf numFmtId="0" fontId="0" fillId="0" borderId="0" xfId="0" applyFont="1" applyAlignment="1">
      <alignment vertical="top" wrapText="1"/>
    </xf>
    <xf numFmtId="0" fontId="40" fillId="0" borderId="0" xfId="0" applyFont="1"/>
    <xf numFmtId="0" fontId="43" fillId="0" borderId="0" xfId="0" applyFont="1" applyFill="1" applyBorder="1" applyAlignment="1">
      <alignment vertical="center"/>
    </xf>
    <xf numFmtId="0" fontId="44" fillId="0" borderId="0" xfId="36" applyFont="1" applyFill="1" applyBorder="1" applyAlignment="1" applyProtection="1"/>
    <xf numFmtId="0" fontId="46" fillId="21" borderId="13" xfId="0" applyFont="1" applyFill="1" applyBorder="1" applyAlignment="1">
      <alignment horizontal="left" vertical="center" indent="1"/>
    </xf>
    <xf numFmtId="0" fontId="46" fillId="21" borderId="13" xfId="0" applyFont="1" applyFill="1" applyBorder="1" applyAlignment="1">
      <alignment horizontal="left" vertical="center"/>
    </xf>
    <xf numFmtId="0" fontId="47" fillId="21" borderId="13" xfId="0" applyFont="1" applyFill="1" applyBorder="1" applyAlignment="1">
      <alignment vertical="center"/>
    </xf>
    <xf numFmtId="0" fontId="0" fillId="0" borderId="0" xfId="0" applyBorder="1"/>
    <xf numFmtId="0" fontId="1" fillId="22" borderId="0" xfId="0" applyFont="1" applyFill="1" applyBorder="1"/>
    <xf numFmtId="0" fontId="39" fillId="22" borderId="0" xfId="0" applyFont="1" applyFill="1" applyBorder="1" applyAlignment="1">
      <alignment horizontal="left" wrapText="1" indent="1"/>
    </xf>
    <xf numFmtId="0" fontId="45" fillId="22" borderId="0" xfId="0" applyFont="1" applyFill="1" applyBorder="1"/>
    <xf numFmtId="0" fontId="2" fillId="22" borderId="0" xfId="36" applyFill="1" applyBorder="1" applyAlignment="1" applyProtection="1">
      <alignment horizontal="left" wrapText="1"/>
    </xf>
    <xf numFmtId="0" fontId="39" fillId="22" borderId="0" xfId="0" applyFont="1" applyFill="1" applyBorder="1" applyAlignment="1">
      <alignment horizontal="left" wrapText="1"/>
    </xf>
    <xf numFmtId="0" fontId="38" fillId="22" borderId="0" xfId="0" applyFont="1" applyFill="1" applyBorder="1" applyAlignment="1">
      <alignment horizontal="left" wrapText="1"/>
    </xf>
    <xf numFmtId="0" fontId="41" fillId="22" borderId="0" xfId="36" applyFont="1" applyFill="1" applyBorder="1" applyAlignment="1" applyProtection="1">
      <alignment horizontal="left" wrapText="1"/>
    </xf>
    <xf numFmtId="0" fontId="39" fillId="22" borderId="0" xfId="0" applyFont="1" applyFill="1" applyBorder="1" applyAlignment="1">
      <alignment horizontal="left"/>
    </xf>
    <xf numFmtId="0" fontId="48" fillId="22" borderId="0" xfId="0" applyFont="1" applyFill="1" applyBorder="1" applyAlignment="1">
      <alignment horizontal="left" wrapText="1"/>
    </xf>
    <xf numFmtId="0" fontId="1" fillId="0" borderId="0" xfId="0" applyFont="1" applyBorder="1"/>
    <xf numFmtId="0" fontId="1" fillId="0" borderId="0" xfId="0" applyFont="1"/>
    <xf numFmtId="0" fontId="0" fillId="0" borderId="0" xfId="0"/>
    <xf numFmtId="0" fontId="39" fillId="22" borderId="0" xfId="0" applyFont="1" applyFill="1" applyBorder="1"/>
    <xf numFmtId="0" fontId="37" fillId="0" borderId="0" xfId="0" applyNumberFormat="1" applyFont="1" applyAlignment="1">
      <alignment horizontal="right" vertical="center"/>
    </xf>
    <xf numFmtId="0" fontId="50" fillId="23" borderId="0" xfId="0" applyFont="1" applyFill="1" applyAlignment="1">
      <alignment vertical="center"/>
    </xf>
    <xf numFmtId="0" fontId="42" fillId="0" borderId="0" xfId="36" applyFont="1" applyAlignment="1" applyProtection="1">
      <alignment horizontal="left"/>
    </xf>
    <xf numFmtId="0" fontId="51" fillId="0" borderId="0" xfId="0" applyFont="1" applyFill="1" applyBorder="1" applyAlignment="1">
      <alignment horizontal="right"/>
    </xf>
    <xf numFmtId="0" fontId="52" fillId="0" borderId="0" xfId="36" applyFont="1" applyAlignment="1" applyProtection="1">
      <alignment horizontal="right"/>
    </xf>
  </cellXfs>
  <cellStyles count="46">
    <cellStyle name="20% — акцент1" xfId="1" builtinId="30" customBuiltin="1"/>
    <cellStyle name="20% — акцент2" xfId="2" builtinId="34" customBuiltin="1"/>
    <cellStyle name="20% — акцент3" xfId="3" builtinId="38" customBuiltin="1"/>
    <cellStyle name="20% — акцент4" xfId="4" builtinId="42" customBuiltin="1"/>
    <cellStyle name="20% — акцент5" xfId="5" builtinId="46" customBuiltin="1"/>
    <cellStyle name="20% — акцент6" xfId="6" builtinId="50" customBuiltin="1"/>
    <cellStyle name="40% — акцент1" xfId="7" builtinId="31" customBuiltin="1"/>
    <cellStyle name="40% — акцент2" xfId="8" builtinId="35" customBuiltin="1"/>
    <cellStyle name="40% — акцент3" xfId="9" builtinId="39" customBuiltin="1"/>
    <cellStyle name="40% — акцент4" xfId="10" builtinId="43" customBuiltin="1"/>
    <cellStyle name="40% — акцент5" xfId="11" builtinId="47" customBuiltin="1"/>
    <cellStyle name="40% — акцент6" xfId="12" builtinId="51" customBuiltin="1"/>
    <cellStyle name="60% — акцент1" xfId="13" builtinId="32" customBuiltin="1"/>
    <cellStyle name="60% — акцент2" xfId="14" builtinId="36" customBuiltin="1"/>
    <cellStyle name="60% — акцент3" xfId="15" builtinId="40" customBuiltin="1"/>
    <cellStyle name="60% — акцент4" xfId="16" builtinId="44" customBuiltin="1"/>
    <cellStyle name="60% — акцент5" xfId="17" builtinId="48" customBuiltin="1"/>
    <cellStyle name="60% — акцент6" xfId="18" builtinId="52" customBuiltin="1"/>
    <cellStyle name="Акцент1" xfId="19" builtinId="29" customBuiltin="1"/>
    <cellStyle name="Акцент2" xfId="20" builtinId="33" customBuiltin="1"/>
    <cellStyle name="Акцент3" xfId="21" builtinId="37" customBuiltin="1"/>
    <cellStyle name="Акцент4" xfId="22" builtinId="41" customBuiltin="1"/>
    <cellStyle name="Акцент5" xfId="23" builtinId="45" customBuiltin="1"/>
    <cellStyle name="Акцент6" xfId="24" builtinId="49" customBuiltin="1"/>
    <cellStyle name="Ввод " xfId="37" builtinId="20" customBuiltin="1"/>
    <cellStyle name="Вывод" xfId="41" builtinId="21" customBuiltin="1"/>
    <cellStyle name="Вычисление" xfId="26" builtinId="22" customBuiltin="1"/>
    <cellStyle name="Гиперссылка" xfId="36" builtinId="8"/>
    <cellStyle name="Денежный" xfId="29" builtinId="4"/>
    <cellStyle name="Заголовок 1" xfId="32" builtinId="16" customBuiltin="1"/>
    <cellStyle name="Заголовок 2" xfId="33" builtinId="17" customBuiltin="1"/>
    <cellStyle name="Заголовок 3" xfId="34" builtinId="18" customBuiltin="1"/>
    <cellStyle name="Заголовок 4" xfId="35" builtinId="19" customBuiltin="1"/>
    <cellStyle name="Итог" xfId="43" builtinId="25" customBuiltin="1"/>
    <cellStyle name="Контрольная ячейка" xfId="27" builtinId="23" customBuiltin="1"/>
    <cellStyle name="Название" xfId="42" builtinId="15" customBuiltin="1"/>
    <cellStyle name="Нейтральный" xfId="39" builtinId="28" customBuiltin="1"/>
    <cellStyle name="Обычный" xfId="0" builtinId="0" customBuiltin="1"/>
    <cellStyle name="Открывавшаяся гиперссылка" xfId="45" builtinId="9" customBuiltin="1"/>
    <cellStyle name="Плохой" xfId="25" builtinId="27" customBuiltin="1"/>
    <cellStyle name="Пояснение" xfId="30" builtinId="53" customBuiltin="1"/>
    <cellStyle name="Примечание" xfId="40" builtinId="10" customBuiltin="1"/>
    <cellStyle name="Связанная ячейка" xfId="38" builtinId="24" customBuiltin="1"/>
    <cellStyle name="Текст предупреждения" xfId="44" builtinId="11" customBuiltin="1"/>
    <cellStyle name="Финансовый" xfId="28" builtinId="3"/>
    <cellStyle name="Хороший" xfId="31" builtinId="26" customBuiltin="1"/>
  </cellStyles>
  <dxfs count="373">
    <dxf>
      <font>
        <b val="0"/>
        <i val="0"/>
        <strike val="0"/>
        <condense val="0"/>
        <extend val="0"/>
        <outline val="0"/>
        <shadow val="0"/>
        <u val="none"/>
        <vertAlign val="baseline"/>
        <sz val="9"/>
        <color theme="1"/>
        <name val="Trebuchet MS"/>
        <scheme val="minor"/>
      </font>
      <numFmt numFmtId="3" formatCode="#,##0"/>
      <fill>
        <patternFill patternType="solid">
          <fgColor indexed="64"/>
          <bgColor theme="0" tint="-4.9989318521683403E-2"/>
        </patternFill>
      </fill>
      <alignment vertical="center" textRotation="0" wrapText="0" indent="0" justifyLastLine="0" readingOrder="0"/>
    </dxf>
    <dxf>
      <font>
        <b val="0"/>
        <i val="0"/>
        <strike val="0"/>
        <condense val="0"/>
        <extend val="0"/>
        <outline val="0"/>
        <shadow val="0"/>
        <u val="none"/>
        <vertAlign val="baseline"/>
        <sz val="9"/>
        <color theme="1"/>
        <name val="Trebuchet MS"/>
        <scheme val="minor"/>
      </font>
      <numFmt numFmtId="3" formatCode="#,##0"/>
      <fill>
        <patternFill patternType="solid">
          <fgColor indexed="64"/>
          <bgColor theme="0" tint="-4.9989318521683403E-2"/>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strike val="0"/>
        <outline val="0"/>
        <shadow val="0"/>
        <u val="none"/>
        <vertAlign val="baseline"/>
        <sz val="9"/>
        <color auto="1"/>
        <name val="Trebuchet MS"/>
        <scheme val="minor"/>
      </font>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strike val="0"/>
        <outline val="0"/>
        <shadow val="0"/>
        <u val="none"/>
        <vertAlign val="baseline"/>
        <sz val="9"/>
        <color auto="1"/>
        <name val="Trebuchet MS"/>
        <scheme val="minor"/>
      </font>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strike val="0"/>
        <outline val="0"/>
        <shadow val="0"/>
        <u val="none"/>
        <vertAlign val="baseline"/>
        <sz val="9"/>
        <color auto="1"/>
        <name val="Trebuchet MS"/>
        <scheme val="minor"/>
      </font>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strike val="0"/>
        <outline val="0"/>
        <shadow val="0"/>
        <u val="none"/>
        <vertAlign val="baseline"/>
        <sz val="9"/>
        <color auto="1"/>
        <name val="Trebuchet MS"/>
        <scheme val="minor"/>
      </font>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strike val="0"/>
        <outline val="0"/>
        <shadow val="0"/>
        <u val="none"/>
        <vertAlign val="baseline"/>
        <sz val="9"/>
        <color auto="1"/>
        <name val="Trebuchet MS"/>
        <scheme val="minor"/>
      </font>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strike val="0"/>
        <outline val="0"/>
        <shadow val="0"/>
        <u val="none"/>
        <vertAlign val="baseline"/>
        <sz val="9"/>
        <color auto="1"/>
        <name val="Trebuchet MS"/>
        <scheme val="minor"/>
      </font>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strike val="0"/>
        <outline val="0"/>
        <shadow val="0"/>
        <u val="none"/>
        <vertAlign val="baseline"/>
        <sz val="9"/>
        <color auto="1"/>
        <name val="Trebuchet MS"/>
        <scheme val="minor"/>
      </font>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strike val="0"/>
        <outline val="0"/>
        <shadow val="0"/>
        <u val="none"/>
        <vertAlign val="baseline"/>
        <sz val="9"/>
        <color auto="1"/>
        <name val="Trebuchet MS"/>
        <scheme val="minor"/>
      </font>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strike val="0"/>
        <outline val="0"/>
        <shadow val="0"/>
        <u val="none"/>
        <vertAlign val="baseline"/>
        <sz val="9"/>
        <color auto="1"/>
        <name val="Trebuchet MS"/>
        <scheme val="minor"/>
      </font>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strike val="0"/>
        <outline val="0"/>
        <shadow val="0"/>
        <u val="none"/>
        <vertAlign val="baseline"/>
        <sz val="9"/>
        <color auto="1"/>
        <name val="Trebuchet MS"/>
        <scheme val="minor"/>
      </font>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strike val="0"/>
        <outline val="0"/>
        <shadow val="0"/>
        <u val="none"/>
        <vertAlign val="baseline"/>
        <sz val="9"/>
        <color auto="1"/>
        <name val="Trebuchet MS"/>
        <scheme val="minor"/>
      </font>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strike val="0"/>
        <outline val="0"/>
        <shadow val="0"/>
        <u val="none"/>
        <vertAlign val="baseline"/>
        <sz val="9"/>
        <color auto="1"/>
        <name val="Trebuchet MS"/>
        <scheme val="minor"/>
      </font>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fill>
        <patternFill patternType="none">
          <fgColor indexed="64"/>
          <bgColor indexed="65"/>
        </patternFill>
      </fill>
      <alignment horizontal="right" vertical="center" textRotation="0" wrapText="0" indent="0" justifyLastLine="0" shrinkToFit="1" readingOrder="0"/>
      <border diagonalUp="0" diagonalDown="0" outline="0">
        <left/>
        <right/>
        <top/>
        <bottom/>
      </border>
    </dxf>
    <dxf>
      <font>
        <strike val="0"/>
        <outline val="0"/>
        <shadow val="0"/>
        <u val="none"/>
        <vertAlign val="baseline"/>
        <sz val="9"/>
        <color auto="1"/>
        <name val="Trebuchet MS"/>
        <scheme val="minor"/>
      </font>
      <fill>
        <patternFill patternType="none">
          <fgColor indexed="64"/>
          <bgColor auto="1"/>
        </patternFill>
      </fill>
      <alignment vertical="center" textRotation="0" wrapText="0" indent="0" justifyLastLine="0" shrinkToFit="1" readingOrder="0"/>
    </dxf>
    <dxf>
      <font>
        <strike val="0"/>
        <outline val="0"/>
        <shadow val="0"/>
        <u val="none"/>
        <vertAlign val="baseline"/>
        <color auto="1"/>
        <name val="Trebuchet MS"/>
        <scheme val="minor"/>
      </font>
      <fill>
        <patternFill patternType="none">
          <fgColor indexed="64"/>
          <bgColor auto="1"/>
        </patternFill>
      </fill>
      <alignment vertical="center" textRotation="0" wrapText="0" indent="0" justifyLastLine="0" readingOrder="0"/>
    </dxf>
    <dxf>
      <font>
        <strike val="0"/>
        <outline val="0"/>
        <shadow val="0"/>
        <u val="none"/>
        <vertAlign val="baseline"/>
        <color auto="1"/>
        <name val="Trebuchet MS"/>
        <scheme val="minor"/>
      </font>
      <fill>
        <patternFill patternType="none">
          <fgColor indexed="64"/>
          <bgColor auto="1"/>
        </patternFill>
      </fill>
      <alignment vertical="center" textRotation="0" wrapText="0" indent="0" justifyLastLine="0" readingOrder="0"/>
    </dxf>
    <dxf>
      <font>
        <b/>
        <i val="0"/>
        <strike val="0"/>
        <condense val="0"/>
        <extend val="0"/>
        <outline val="0"/>
        <shadow val="0"/>
        <u val="none"/>
        <vertAlign val="baseline"/>
        <sz val="10"/>
        <color auto="1"/>
        <name val="Arial"/>
        <scheme val="major"/>
      </font>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theme="1"/>
        <name val="Trebuchet MS"/>
        <scheme val="minor"/>
      </font>
      <numFmt numFmtId="3" formatCode="#,##0"/>
      <fill>
        <patternFill patternType="solid">
          <fgColor indexed="64"/>
          <bgColor theme="0" tint="-4.9989318521683403E-2"/>
        </patternFill>
      </fill>
      <alignment vertical="center" textRotation="0" wrapText="0" indent="0" justifyLastLine="0" readingOrder="0"/>
    </dxf>
    <dxf>
      <font>
        <b val="0"/>
        <i val="0"/>
        <strike val="0"/>
        <condense val="0"/>
        <extend val="0"/>
        <outline val="0"/>
        <shadow val="0"/>
        <u val="none"/>
        <vertAlign val="baseline"/>
        <sz val="9"/>
        <color theme="1"/>
        <name val="Trebuchet MS"/>
        <scheme val="minor"/>
      </font>
      <numFmt numFmtId="3" formatCode="#,##0"/>
      <fill>
        <patternFill patternType="solid">
          <fgColor indexed="64"/>
          <bgColor theme="0" tint="-4.9989318521683403E-2"/>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strike val="0"/>
        <outline val="0"/>
        <shadow val="0"/>
        <u val="none"/>
        <vertAlign val="baseline"/>
        <sz val="9"/>
        <color auto="1"/>
        <name val="Trebuchet MS"/>
        <scheme val="minor"/>
      </font>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strike val="0"/>
        <outline val="0"/>
        <shadow val="0"/>
        <u val="none"/>
        <vertAlign val="baseline"/>
        <sz val="9"/>
        <color auto="1"/>
        <name val="Trebuchet MS"/>
        <scheme val="minor"/>
      </font>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strike val="0"/>
        <outline val="0"/>
        <shadow val="0"/>
        <u val="none"/>
        <vertAlign val="baseline"/>
        <sz val="9"/>
        <color auto="1"/>
        <name val="Trebuchet MS"/>
        <scheme val="minor"/>
      </font>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strike val="0"/>
        <outline val="0"/>
        <shadow val="0"/>
        <u val="none"/>
        <vertAlign val="baseline"/>
        <sz val="9"/>
        <color auto="1"/>
        <name val="Trebuchet MS"/>
        <scheme val="minor"/>
      </font>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strike val="0"/>
        <outline val="0"/>
        <shadow val="0"/>
        <u val="none"/>
        <vertAlign val="baseline"/>
        <sz val="9"/>
        <color auto="1"/>
        <name val="Trebuchet MS"/>
        <scheme val="minor"/>
      </font>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strike val="0"/>
        <outline val="0"/>
        <shadow val="0"/>
        <u val="none"/>
        <vertAlign val="baseline"/>
        <sz val="9"/>
        <color auto="1"/>
        <name val="Trebuchet MS"/>
        <scheme val="minor"/>
      </font>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strike val="0"/>
        <outline val="0"/>
        <shadow val="0"/>
        <u val="none"/>
        <vertAlign val="baseline"/>
        <sz val="9"/>
        <color auto="1"/>
        <name val="Trebuchet MS"/>
        <scheme val="minor"/>
      </font>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strike val="0"/>
        <outline val="0"/>
        <shadow val="0"/>
        <u val="none"/>
        <vertAlign val="baseline"/>
        <sz val="9"/>
        <color auto="1"/>
        <name val="Trebuchet MS"/>
        <scheme val="minor"/>
      </font>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strike val="0"/>
        <outline val="0"/>
        <shadow val="0"/>
        <u val="none"/>
        <vertAlign val="baseline"/>
        <sz val="9"/>
        <color auto="1"/>
        <name val="Trebuchet MS"/>
        <scheme val="minor"/>
      </font>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strike val="0"/>
        <outline val="0"/>
        <shadow val="0"/>
        <u val="none"/>
        <vertAlign val="baseline"/>
        <sz val="9"/>
        <color auto="1"/>
        <name val="Trebuchet MS"/>
        <scheme val="minor"/>
      </font>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strike val="0"/>
        <outline val="0"/>
        <shadow val="0"/>
        <u val="none"/>
        <vertAlign val="baseline"/>
        <sz val="9"/>
        <color auto="1"/>
        <name val="Trebuchet MS"/>
        <scheme val="minor"/>
      </font>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strike val="0"/>
        <outline val="0"/>
        <shadow val="0"/>
        <u val="none"/>
        <vertAlign val="baseline"/>
        <sz val="9"/>
        <color auto="1"/>
        <name val="Trebuchet MS"/>
        <scheme val="minor"/>
      </font>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fill>
        <patternFill patternType="none">
          <fgColor indexed="64"/>
          <bgColor indexed="65"/>
        </patternFill>
      </fill>
      <alignment horizontal="right" vertical="center" textRotation="0" wrapText="0" indent="0" justifyLastLine="0" shrinkToFit="1" readingOrder="0"/>
      <border diagonalUp="0" diagonalDown="0" outline="0">
        <left/>
        <right/>
        <top/>
        <bottom/>
      </border>
    </dxf>
    <dxf>
      <font>
        <b val="0"/>
        <i val="0"/>
        <strike val="0"/>
        <condense val="0"/>
        <extend val="0"/>
        <outline val="0"/>
        <shadow val="0"/>
        <u val="none"/>
        <vertAlign val="baseline"/>
        <sz val="9"/>
        <color auto="1"/>
        <name val="Trebuchet MS"/>
        <scheme val="minor"/>
      </font>
      <fill>
        <patternFill patternType="none">
          <fgColor indexed="64"/>
          <bgColor auto="1"/>
        </patternFill>
      </fill>
      <alignment vertical="center" textRotation="0" wrapText="0" indent="0" justifyLastLine="0" shrinkToFit="1" readingOrder="0"/>
    </dxf>
    <dxf>
      <font>
        <strike val="0"/>
        <outline val="0"/>
        <shadow val="0"/>
        <u val="none"/>
        <vertAlign val="baseline"/>
        <color auto="1"/>
        <name val="Trebuchet MS"/>
        <scheme val="minor"/>
      </font>
      <fill>
        <patternFill patternType="none">
          <fgColor indexed="64"/>
          <bgColor auto="1"/>
        </patternFill>
      </fill>
      <alignment vertical="center" textRotation="0" wrapText="0" indent="0" justifyLastLine="0" readingOrder="0"/>
    </dxf>
    <dxf>
      <font>
        <strike val="0"/>
        <outline val="0"/>
        <shadow val="0"/>
        <u val="none"/>
        <vertAlign val="baseline"/>
        <color auto="1"/>
        <name val="Trebuchet MS"/>
        <scheme val="minor"/>
      </font>
      <fill>
        <patternFill patternType="none">
          <fgColor indexed="64"/>
          <bgColor auto="1"/>
        </patternFill>
      </fill>
      <alignment vertical="center" textRotation="0" wrapText="0" indent="0" justifyLastLine="0" readingOrder="0"/>
    </dxf>
    <dxf>
      <font>
        <b/>
        <i val="0"/>
        <strike val="0"/>
        <condense val="0"/>
        <extend val="0"/>
        <outline val="0"/>
        <shadow val="0"/>
        <u val="none"/>
        <vertAlign val="baseline"/>
        <sz val="10"/>
        <color auto="1"/>
        <name val="Arial"/>
        <scheme val="major"/>
      </font>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family val="2"/>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theme="1"/>
        <name val="Trebuchet MS"/>
        <scheme val="minor"/>
      </font>
      <numFmt numFmtId="3" formatCode="#,##0"/>
      <fill>
        <patternFill patternType="solid">
          <fgColor indexed="64"/>
          <bgColor theme="0" tint="-4.9989318521683403E-2"/>
        </patternFill>
      </fill>
      <alignment vertical="center" textRotation="0" wrapText="0" indent="0" justifyLastLine="0" readingOrder="0"/>
    </dxf>
    <dxf>
      <font>
        <b val="0"/>
        <i val="0"/>
        <strike val="0"/>
        <condense val="0"/>
        <extend val="0"/>
        <outline val="0"/>
        <shadow val="0"/>
        <u val="none"/>
        <vertAlign val="baseline"/>
        <sz val="9"/>
        <color auto="1"/>
        <name val="Trebuchet MS"/>
        <family val="2"/>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theme="1"/>
        <name val="Trebuchet MS"/>
        <scheme val="minor"/>
      </font>
      <numFmt numFmtId="3" formatCode="#,##0"/>
      <fill>
        <patternFill patternType="solid">
          <fgColor indexed="64"/>
          <bgColor theme="0" tint="-4.9989318521683403E-2"/>
        </patternFill>
      </fill>
      <alignment vertical="center" textRotation="0" wrapText="0" indent="0" justifyLastLine="0" readingOrder="0"/>
    </dxf>
    <dxf>
      <font>
        <b val="0"/>
        <i val="0"/>
        <strike val="0"/>
        <condense val="0"/>
        <extend val="0"/>
        <outline val="0"/>
        <shadow val="0"/>
        <u val="none"/>
        <vertAlign val="baseline"/>
        <sz val="9"/>
        <color auto="1"/>
        <name val="Trebuchet MS"/>
        <family val="2"/>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family val="2"/>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family val="2"/>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family val="2"/>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family val="2"/>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family val="2"/>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family val="2"/>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family val="2"/>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family val="2"/>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family val="2"/>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family val="2"/>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family val="2"/>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family val="2"/>
        <scheme val="minor"/>
      </font>
      <fill>
        <patternFill patternType="none">
          <fgColor indexed="64"/>
          <bgColor indexed="65"/>
        </patternFill>
      </fill>
      <alignment horizontal="right" vertical="center" textRotation="0" wrapText="0" indent="0" justifyLastLine="0" shrinkToFit="1" readingOrder="0"/>
      <border diagonalUp="0" diagonalDown="0" outline="0">
        <left/>
        <right/>
        <top/>
        <bottom/>
      </border>
    </dxf>
    <dxf>
      <font>
        <b val="0"/>
        <i val="0"/>
        <strike val="0"/>
        <condense val="0"/>
        <extend val="0"/>
        <outline val="0"/>
        <shadow val="0"/>
        <u val="none"/>
        <vertAlign val="baseline"/>
        <sz val="9"/>
        <color auto="1"/>
        <name val="Trebuchet MS"/>
        <scheme val="minor"/>
      </font>
      <fill>
        <patternFill patternType="none">
          <fgColor indexed="64"/>
          <bgColor auto="1"/>
        </patternFill>
      </fill>
      <alignment vertical="center" textRotation="0" wrapText="0" indent="0" justifyLastLine="0" shrinkToFit="1" readingOrder="0"/>
    </dxf>
    <dxf>
      <font>
        <strike val="0"/>
        <outline val="0"/>
        <shadow val="0"/>
        <u val="none"/>
        <vertAlign val="baseline"/>
        <color auto="1"/>
        <name val="Trebuchet MS"/>
        <scheme val="minor"/>
      </font>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8"/>
        <color auto="1"/>
        <name val="Trebuchet MS"/>
        <scheme val="minor"/>
      </font>
      <fill>
        <patternFill patternType="none">
          <fgColor indexed="64"/>
          <bgColor auto="1"/>
        </patternFill>
      </fill>
      <alignment vertical="center" textRotation="0" wrapText="0" indent="0" justifyLastLine="0" readingOrder="0"/>
    </dxf>
    <dxf>
      <font>
        <b/>
        <i val="0"/>
        <strike val="0"/>
        <condense val="0"/>
        <extend val="0"/>
        <outline val="0"/>
        <shadow val="0"/>
        <u val="none"/>
        <vertAlign val="baseline"/>
        <sz val="10"/>
        <color auto="1"/>
        <name val="Arial"/>
        <scheme val="major"/>
      </font>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family val="2"/>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theme="1"/>
        <name val="Trebuchet MS"/>
        <scheme val="minor"/>
      </font>
      <numFmt numFmtId="3" formatCode="#,##0"/>
      <fill>
        <patternFill patternType="solid">
          <fgColor indexed="64"/>
          <bgColor theme="0" tint="-4.9989318521683403E-2"/>
        </patternFill>
      </fill>
      <alignment vertical="center" textRotation="0" wrapText="0" indent="0" justifyLastLine="0" readingOrder="0"/>
    </dxf>
    <dxf>
      <font>
        <b val="0"/>
        <i val="0"/>
        <strike val="0"/>
        <condense val="0"/>
        <extend val="0"/>
        <outline val="0"/>
        <shadow val="0"/>
        <u val="none"/>
        <vertAlign val="baseline"/>
        <sz val="9"/>
        <color auto="1"/>
        <name val="Trebuchet MS"/>
        <family val="2"/>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theme="1"/>
        <name val="Trebuchet MS"/>
        <scheme val="minor"/>
      </font>
      <numFmt numFmtId="3" formatCode="#,##0"/>
      <fill>
        <patternFill patternType="solid">
          <fgColor indexed="64"/>
          <bgColor theme="0" tint="-4.9989318521683403E-2"/>
        </patternFill>
      </fill>
      <alignment vertical="center" textRotation="0" wrapText="0" indent="0" justifyLastLine="0" readingOrder="0"/>
    </dxf>
    <dxf>
      <font>
        <b val="0"/>
        <i val="0"/>
        <strike val="0"/>
        <condense val="0"/>
        <extend val="0"/>
        <outline val="0"/>
        <shadow val="0"/>
        <u val="none"/>
        <vertAlign val="baseline"/>
        <sz val="9"/>
        <color auto="1"/>
        <name val="Trebuchet MS"/>
        <family val="2"/>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family val="2"/>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family val="2"/>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family val="2"/>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family val="2"/>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family val="2"/>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family val="2"/>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family val="2"/>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family val="2"/>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family val="2"/>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family val="2"/>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family val="2"/>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family val="2"/>
        <scheme val="minor"/>
      </font>
      <fill>
        <patternFill patternType="none">
          <fgColor indexed="64"/>
          <bgColor indexed="65"/>
        </patternFill>
      </fill>
      <alignment horizontal="right" vertical="center" textRotation="0" wrapText="0" indent="0" justifyLastLine="0" shrinkToFit="1" readingOrder="0"/>
      <border diagonalUp="0" diagonalDown="0" outline="0">
        <left/>
        <right/>
        <top/>
        <bottom/>
      </border>
    </dxf>
    <dxf>
      <font>
        <b val="0"/>
        <i val="0"/>
        <strike val="0"/>
        <condense val="0"/>
        <extend val="0"/>
        <outline val="0"/>
        <shadow val="0"/>
        <u val="none"/>
        <vertAlign val="baseline"/>
        <sz val="9"/>
        <color auto="1"/>
        <name val="Trebuchet MS"/>
        <scheme val="minor"/>
      </font>
      <fill>
        <patternFill patternType="none">
          <fgColor indexed="64"/>
          <bgColor auto="1"/>
        </patternFill>
      </fill>
      <alignment vertical="center" textRotation="0" wrapText="0" indent="0" justifyLastLine="0" shrinkToFit="1" readingOrder="0"/>
    </dxf>
    <dxf>
      <font>
        <strike val="0"/>
        <outline val="0"/>
        <shadow val="0"/>
        <u val="none"/>
        <vertAlign val="baseline"/>
        <color auto="1"/>
        <name val="Trebuchet MS"/>
        <scheme val="minor"/>
      </font>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8"/>
        <color auto="1"/>
        <name val="Trebuchet MS"/>
        <scheme val="minor"/>
      </font>
      <fill>
        <patternFill patternType="none">
          <fgColor indexed="64"/>
          <bgColor auto="1"/>
        </patternFill>
      </fill>
      <alignment vertical="center" textRotation="0" wrapText="0" indent="0" justifyLastLine="0" readingOrder="0"/>
    </dxf>
    <dxf>
      <font>
        <b/>
        <i val="0"/>
        <strike val="0"/>
        <condense val="0"/>
        <extend val="0"/>
        <outline val="0"/>
        <shadow val="0"/>
        <u val="none"/>
        <vertAlign val="baseline"/>
        <sz val="10"/>
        <color auto="1"/>
        <name val="Arial"/>
        <scheme val="major"/>
      </font>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family val="2"/>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theme="1"/>
        <name val="Trebuchet MS"/>
        <scheme val="minor"/>
      </font>
      <numFmt numFmtId="3" formatCode="#,##0"/>
      <fill>
        <patternFill patternType="solid">
          <fgColor indexed="64"/>
          <bgColor theme="0" tint="-4.9989318521683403E-2"/>
        </patternFill>
      </fill>
      <alignment vertical="center" textRotation="0" wrapText="0" indent="0" justifyLastLine="0" readingOrder="0"/>
    </dxf>
    <dxf>
      <font>
        <b val="0"/>
        <i val="0"/>
        <strike val="0"/>
        <condense val="0"/>
        <extend val="0"/>
        <outline val="0"/>
        <shadow val="0"/>
        <u val="none"/>
        <vertAlign val="baseline"/>
        <sz val="9"/>
        <color auto="1"/>
        <name val="Trebuchet MS"/>
        <family val="2"/>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theme="1"/>
        <name val="Trebuchet MS"/>
        <scheme val="minor"/>
      </font>
      <numFmt numFmtId="3" formatCode="#,##0"/>
      <fill>
        <patternFill patternType="solid">
          <fgColor indexed="64"/>
          <bgColor theme="0" tint="-4.9989318521683403E-2"/>
        </patternFill>
      </fill>
      <alignment vertical="center" textRotation="0" wrapText="0" indent="0" justifyLastLine="0" readingOrder="0"/>
    </dxf>
    <dxf>
      <font>
        <b val="0"/>
        <i val="0"/>
        <strike val="0"/>
        <condense val="0"/>
        <extend val="0"/>
        <outline val="0"/>
        <shadow val="0"/>
        <u val="none"/>
        <vertAlign val="baseline"/>
        <sz val="9"/>
        <color auto="1"/>
        <name val="Trebuchet MS"/>
        <family val="2"/>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family val="2"/>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family val="2"/>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family val="2"/>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family val="2"/>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family val="2"/>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family val="2"/>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family val="2"/>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family val="2"/>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family val="2"/>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family val="2"/>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family val="2"/>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family val="2"/>
        <scheme val="minor"/>
      </font>
      <fill>
        <patternFill patternType="none">
          <fgColor indexed="64"/>
          <bgColor indexed="65"/>
        </patternFill>
      </fill>
      <alignment horizontal="right" vertical="center" textRotation="0" wrapText="0" indent="0" justifyLastLine="0" shrinkToFit="1" readingOrder="0"/>
      <border diagonalUp="0" diagonalDown="0" outline="0">
        <left/>
        <right/>
        <top/>
        <bottom/>
      </border>
    </dxf>
    <dxf>
      <font>
        <b val="0"/>
        <i val="0"/>
        <strike val="0"/>
        <condense val="0"/>
        <extend val="0"/>
        <outline val="0"/>
        <shadow val="0"/>
        <u val="none"/>
        <vertAlign val="baseline"/>
        <sz val="9"/>
        <color auto="1"/>
        <name val="Trebuchet MS"/>
        <scheme val="minor"/>
      </font>
      <fill>
        <patternFill patternType="none">
          <fgColor indexed="64"/>
          <bgColor auto="1"/>
        </patternFill>
      </fill>
      <alignment vertical="center" textRotation="0" wrapText="0" indent="0" justifyLastLine="0" shrinkToFit="1" readingOrder="0"/>
    </dxf>
    <dxf>
      <font>
        <strike val="0"/>
        <outline val="0"/>
        <shadow val="0"/>
        <u val="none"/>
        <vertAlign val="baseline"/>
        <color auto="1"/>
        <name val="Trebuchet MS"/>
        <scheme val="minor"/>
      </font>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8"/>
        <color auto="1"/>
        <name val="Trebuchet MS"/>
        <scheme val="minor"/>
      </font>
      <fill>
        <patternFill patternType="none">
          <fgColor indexed="64"/>
          <bgColor auto="1"/>
        </patternFill>
      </fill>
      <alignment vertical="center" textRotation="0" wrapText="0" indent="0" justifyLastLine="0" readingOrder="0"/>
    </dxf>
    <dxf>
      <font>
        <b/>
        <i val="0"/>
        <strike val="0"/>
        <condense val="0"/>
        <extend val="0"/>
        <outline val="0"/>
        <shadow val="0"/>
        <u val="none"/>
        <vertAlign val="baseline"/>
        <sz val="10"/>
        <color auto="1"/>
        <name val="Arial"/>
        <scheme val="major"/>
      </font>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Trebuchet MS"/>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theme="1"/>
        <name val="Trebuchet MS"/>
        <scheme val="minor"/>
      </font>
      <numFmt numFmtId="3" formatCode="#,##0"/>
      <fill>
        <patternFill patternType="solid">
          <fgColor indexed="64"/>
          <bgColor theme="0" tint="-4.9989318521683403E-2"/>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theme="1"/>
        <name val="Trebuchet MS"/>
        <scheme val="minor"/>
      </font>
      <numFmt numFmtId="3" formatCode="#,##0"/>
      <fill>
        <patternFill patternType="solid">
          <fgColor indexed="64"/>
          <bgColor theme="0" tint="-4.9989318521683403E-2"/>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fill>
        <patternFill patternType="none">
          <fgColor indexed="64"/>
          <bgColor indexed="65"/>
        </patternFill>
      </fill>
      <alignment horizontal="right" vertical="center" textRotation="0" wrapText="0" indent="0" justifyLastLine="0" shrinkToFit="1" readingOrder="0"/>
      <border diagonalUp="0" diagonalDown="0" outline="0">
        <left/>
        <right/>
        <top/>
        <bottom/>
      </border>
    </dxf>
    <dxf>
      <font>
        <b val="0"/>
        <i val="0"/>
        <strike val="0"/>
        <condense val="0"/>
        <extend val="0"/>
        <outline val="0"/>
        <shadow val="0"/>
        <u val="none"/>
        <vertAlign val="baseline"/>
        <sz val="9"/>
        <color auto="1"/>
        <name val="Trebuchet MS"/>
        <scheme val="minor"/>
      </font>
      <fill>
        <patternFill patternType="none">
          <fgColor indexed="64"/>
          <bgColor auto="1"/>
        </patternFill>
      </fill>
      <alignment vertical="center" textRotation="0" wrapText="0" indent="0" justifyLastLine="0" shrinkToFit="1" readingOrder="0"/>
    </dxf>
    <dxf>
      <font>
        <strike val="0"/>
        <outline val="0"/>
        <shadow val="0"/>
        <u val="none"/>
        <vertAlign val="baseline"/>
        <color auto="1"/>
        <name val="Trebuchet MS"/>
        <scheme val="minor"/>
      </font>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8"/>
        <color auto="1"/>
        <name val="Trebuchet MS"/>
        <scheme val="minor"/>
      </font>
      <fill>
        <patternFill patternType="none">
          <fgColor indexed="64"/>
          <bgColor auto="1"/>
        </patternFill>
      </fill>
      <alignment vertical="center" textRotation="0" wrapText="0" indent="0" justifyLastLine="0" readingOrder="0"/>
    </dxf>
    <dxf>
      <font>
        <b/>
        <i val="0"/>
        <strike val="0"/>
        <condense val="0"/>
        <extend val="0"/>
        <outline val="0"/>
        <shadow val="0"/>
        <u val="none"/>
        <vertAlign val="baseline"/>
        <sz val="10"/>
        <color auto="1"/>
        <name val="Arial"/>
        <scheme val="major"/>
      </font>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Trebuchet MS"/>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theme="1"/>
        <name val="Trebuchet MS"/>
        <scheme val="minor"/>
      </font>
      <numFmt numFmtId="3" formatCode="#,##0"/>
      <fill>
        <patternFill patternType="solid">
          <fgColor indexed="64"/>
          <bgColor theme="0" tint="-4.9989318521683403E-2"/>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theme="1"/>
        <name val="Trebuchet MS"/>
        <scheme val="minor"/>
      </font>
      <numFmt numFmtId="3" formatCode="#,##0"/>
      <fill>
        <patternFill patternType="solid">
          <fgColor indexed="64"/>
          <bgColor theme="0" tint="-4.9989318521683403E-2"/>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strike val="0"/>
        <outline val="0"/>
        <shadow val="0"/>
        <u val="none"/>
        <vertAlign val="baseline"/>
        <sz val="9"/>
        <color auto="1"/>
        <name val="Trebuchet MS"/>
        <scheme val="minor"/>
      </font>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strike val="0"/>
        <outline val="0"/>
        <shadow val="0"/>
        <u val="none"/>
        <vertAlign val="baseline"/>
        <sz val="9"/>
        <color auto="1"/>
        <name val="Trebuchet MS"/>
        <scheme val="minor"/>
      </font>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strike val="0"/>
        <outline val="0"/>
        <shadow val="0"/>
        <u val="none"/>
        <vertAlign val="baseline"/>
        <sz val="9"/>
        <color auto="1"/>
        <name val="Trebuchet MS"/>
        <scheme val="minor"/>
      </font>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strike val="0"/>
        <outline val="0"/>
        <shadow val="0"/>
        <u val="none"/>
        <vertAlign val="baseline"/>
        <sz val="9"/>
        <color auto="1"/>
        <name val="Trebuchet MS"/>
        <scheme val="minor"/>
      </font>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strike val="0"/>
        <outline val="0"/>
        <shadow val="0"/>
        <u val="none"/>
        <vertAlign val="baseline"/>
        <sz val="9"/>
        <color auto="1"/>
        <name val="Trebuchet MS"/>
        <scheme val="minor"/>
      </font>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strike val="0"/>
        <outline val="0"/>
        <shadow val="0"/>
        <u val="none"/>
        <vertAlign val="baseline"/>
        <sz val="9"/>
        <color auto="1"/>
        <name val="Trebuchet MS"/>
        <scheme val="minor"/>
      </font>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strike val="0"/>
        <outline val="0"/>
        <shadow val="0"/>
        <u val="none"/>
        <vertAlign val="baseline"/>
        <sz val="9"/>
        <color auto="1"/>
        <name val="Trebuchet MS"/>
        <scheme val="minor"/>
      </font>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strike val="0"/>
        <outline val="0"/>
        <shadow val="0"/>
        <u val="none"/>
        <vertAlign val="baseline"/>
        <sz val="9"/>
        <color auto="1"/>
        <name val="Trebuchet MS"/>
        <scheme val="minor"/>
      </font>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strike val="0"/>
        <outline val="0"/>
        <shadow val="0"/>
        <u val="none"/>
        <vertAlign val="baseline"/>
        <sz val="9"/>
        <color auto="1"/>
        <name val="Trebuchet MS"/>
        <scheme val="minor"/>
      </font>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strike val="0"/>
        <outline val="0"/>
        <shadow val="0"/>
        <u val="none"/>
        <vertAlign val="baseline"/>
        <sz val="9"/>
        <color auto="1"/>
        <name val="Trebuchet MS"/>
        <scheme val="minor"/>
      </font>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strike val="0"/>
        <outline val="0"/>
        <shadow val="0"/>
        <u val="none"/>
        <vertAlign val="baseline"/>
        <sz val="9"/>
        <color auto="1"/>
        <name val="Trebuchet MS"/>
        <scheme val="minor"/>
      </font>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strike val="0"/>
        <outline val="0"/>
        <shadow val="0"/>
        <u val="none"/>
        <vertAlign val="baseline"/>
        <sz val="9"/>
        <color auto="1"/>
        <name val="Trebuchet MS"/>
        <scheme val="minor"/>
      </font>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fill>
        <patternFill patternType="none">
          <fgColor indexed="64"/>
          <bgColor indexed="65"/>
        </patternFill>
      </fill>
      <alignment horizontal="right" vertical="center" textRotation="0" wrapText="0" indent="0" justifyLastLine="0" shrinkToFit="1" readingOrder="0"/>
      <border diagonalUp="0" diagonalDown="0" outline="0">
        <left/>
        <right/>
        <top/>
        <bottom/>
      </border>
    </dxf>
    <dxf>
      <font>
        <b val="0"/>
        <i val="0"/>
        <strike val="0"/>
        <condense val="0"/>
        <extend val="0"/>
        <outline val="0"/>
        <shadow val="0"/>
        <u val="none"/>
        <vertAlign val="baseline"/>
        <sz val="9"/>
        <color auto="1"/>
        <name val="Trebuchet MS"/>
        <scheme val="minor"/>
      </font>
      <fill>
        <patternFill patternType="none">
          <fgColor indexed="64"/>
          <bgColor auto="1"/>
        </patternFill>
      </fill>
      <alignment vertical="center" textRotation="0" wrapText="0" indent="0" justifyLastLine="0" shrinkToFit="1" readingOrder="0"/>
    </dxf>
    <dxf>
      <font>
        <strike val="0"/>
        <outline val="0"/>
        <shadow val="0"/>
        <u val="none"/>
        <vertAlign val="baseline"/>
        <color auto="1"/>
        <name val="Trebuchet MS"/>
        <scheme val="minor"/>
      </font>
      <fill>
        <patternFill patternType="none">
          <fgColor indexed="64"/>
          <bgColor auto="1"/>
        </patternFill>
      </fill>
      <alignment vertical="center" textRotation="0" wrapText="0" indent="0" justifyLastLine="0" readingOrder="0"/>
    </dxf>
    <dxf>
      <font>
        <strike val="0"/>
        <outline val="0"/>
        <shadow val="0"/>
        <u val="none"/>
        <vertAlign val="baseline"/>
        <color auto="1"/>
        <name val="Trebuchet MS"/>
        <scheme val="minor"/>
      </font>
      <fill>
        <patternFill patternType="none">
          <fgColor indexed="64"/>
          <bgColor auto="1"/>
        </patternFill>
      </fill>
      <alignment vertical="center" textRotation="0" wrapText="0" indent="0" justifyLastLine="0" readingOrder="0"/>
    </dxf>
    <dxf>
      <font>
        <b/>
        <i val="0"/>
        <strike val="0"/>
        <condense val="0"/>
        <extend val="0"/>
        <outline val="0"/>
        <shadow val="0"/>
        <u val="none"/>
        <vertAlign val="baseline"/>
        <sz val="10"/>
        <color auto="1"/>
        <name val="Arial"/>
        <scheme val="major"/>
      </font>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Trebuchet MS"/>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theme="1"/>
        <name val="Trebuchet MS"/>
        <scheme val="minor"/>
      </font>
      <numFmt numFmtId="3" formatCode="#,##0"/>
      <fill>
        <patternFill patternType="solid">
          <fgColor indexed="64"/>
          <bgColor theme="0" tint="-4.9989318521683403E-2"/>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theme="1"/>
        <name val="Trebuchet MS"/>
        <scheme val="minor"/>
      </font>
      <numFmt numFmtId="3" formatCode="#,##0"/>
      <fill>
        <patternFill patternType="solid">
          <fgColor indexed="64"/>
          <bgColor theme="0" tint="-4.9989318521683403E-2"/>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fill>
        <patternFill patternType="none">
          <fgColor indexed="64"/>
          <bgColor indexed="65"/>
        </patternFill>
      </fill>
      <alignment horizontal="right" vertical="center" textRotation="0" wrapText="0" indent="0" justifyLastLine="0" shrinkToFit="1" readingOrder="0"/>
      <border diagonalUp="0" diagonalDown="0" outline="0">
        <left/>
        <right/>
        <top/>
        <bottom/>
      </border>
    </dxf>
    <dxf>
      <font>
        <b val="0"/>
        <i val="0"/>
        <strike val="0"/>
        <condense val="0"/>
        <extend val="0"/>
        <outline val="0"/>
        <shadow val="0"/>
        <u val="none"/>
        <vertAlign val="baseline"/>
        <sz val="9"/>
        <color auto="1"/>
        <name val="Trebuchet MS"/>
        <scheme val="minor"/>
      </font>
      <fill>
        <patternFill patternType="none">
          <fgColor indexed="64"/>
          <bgColor auto="1"/>
        </patternFill>
      </fill>
      <alignment vertical="center" textRotation="0" wrapText="0" indent="0" justifyLastLine="0" shrinkToFit="1" readingOrder="0"/>
    </dxf>
    <dxf>
      <font>
        <strike val="0"/>
        <outline val="0"/>
        <shadow val="0"/>
        <u val="none"/>
        <vertAlign val="baseline"/>
        <color auto="1"/>
        <name val="Trebuchet MS"/>
        <scheme val="minor"/>
      </font>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8"/>
        <color auto="1"/>
        <name val="Trebuchet MS"/>
        <scheme val="minor"/>
      </font>
      <fill>
        <patternFill patternType="none">
          <fgColor indexed="64"/>
          <bgColor auto="1"/>
        </patternFill>
      </fill>
      <alignment vertical="center" textRotation="0" wrapText="0" indent="0" justifyLastLine="0" readingOrder="0"/>
    </dxf>
    <dxf>
      <font>
        <b/>
        <i val="0"/>
        <strike val="0"/>
        <condense val="0"/>
        <extend val="0"/>
        <outline val="0"/>
        <shadow val="0"/>
        <u val="none"/>
        <vertAlign val="baseline"/>
        <sz val="10"/>
        <color auto="1"/>
        <name val="Arial"/>
        <scheme val="major"/>
      </font>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theme="1"/>
        <name val="Trebuchet MS"/>
        <scheme val="minor"/>
      </font>
      <numFmt numFmtId="3" formatCode="#,##0"/>
      <fill>
        <patternFill patternType="solid">
          <fgColor indexed="64"/>
          <bgColor theme="0" tint="-4.9989318521683403E-2"/>
        </patternFill>
      </fill>
      <alignment vertical="center" textRotation="0" wrapText="0" indent="0" justifyLastLine="0" readingOrder="0"/>
    </dxf>
    <dxf>
      <font>
        <b val="0"/>
        <i val="0"/>
        <strike val="0"/>
        <condense val="0"/>
        <extend val="0"/>
        <outline val="0"/>
        <shadow val="0"/>
        <u val="none"/>
        <vertAlign val="baseline"/>
        <sz val="9"/>
        <color theme="1"/>
        <name val="Trebuchet MS"/>
        <scheme val="minor"/>
      </font>
      <numFmt numFmtId="3" formatCode="#,##0"/>
      <fill>
        <patternFill patternType="solid">
          <fgColor indexed="64"/>
          <bgColor theme="0" tint="-4.9989318521683403E-2"/>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fill>
        <patternFill patternType="none">
          <fgColor indexed="64"/>
          <bgColor indexed="65"/>
        </patternFill>
      </fill>
      <alignment horizontal="right" vertical="center" textRotation="0" wrapText="0" indent="0" justifyLastLine="0" shrinkToFit="1" readingOrder="0"/>
      <border diagonalUp="0" diagonalDown="0" outline="0">
        <left/>
        <right/>
        <top/>
        <bottom/>
      </border>
    </dxf>
    <dxf>
      <font>
        <strike val="0"/>
        <outline val="0"/>
        <shadow val="0"/>
        <u val="none"/>
        <vertAlign val="baseline"/>
        <sz val="9"/>
        <color auto="1"/>
        <name val="Trebuchet MS"/>
        <scheme val="minor"/>
      </font>
      <fill>
        <patternFill patternType="none">
          <fgColor indexed="64"/>
          <bgColor auto="1"/>
        </patternFill>
      </fill>
      <alignment vertical="center" textRotation="0" wrapText="0" indent="0" justifyLastLine="0" shrinkToFit="1" readingOrder="0"/>
    </dxf>
    <dxf>
      <font>
        <strike val="0"/>
        <outline val="0"/>
        <shadow val="0"/>
        <u val="none"/>
        <vertAlign val="baseline"/>
        <color auto="1"/>
        <name val="Trebuchet MS"/>
        <scheme val="minor"/>
      </font>
      <fill>
        <patternFill patternType="none">
          <fgColor indexed="64"/>
          <bgColor auto="1"/>
        </patternFill>
      </fill>
      <alignment vertical="center" textRotation="0" wrapText="0" indent="0" justifyLastLine="0" readingOrder="0"/>
    </dxf>
    <dxf>
      <border outline="0">
        <top style="thin">
          <color indexed="55"/>
        </top>
      </border>
    </dxf>
    <dxf>
      <font>
        <b val="0"/>
        <i val="0"/>
        <strike val="0"/>
        <condense val="0"/>
        <extend val="0"/>
        <outline val="0"/>
        <shadow val="0"/>
        <u val="none"/>
        <vertAlign val="baseline"/>
        <sz val="8"/>
        <color auto="1"/>
        <name val="Trebuchet MS"/>
        <scheme val="minor"/>
      </font>
      <fill>
        <patternFill patternType="none">
          <fgColor indexed="64"/>
          <bgColor auto="1"/>
        </patternFill>
      </fill>
      <alignment vertical="center" textRotation="0" wrapText="0" indent="0" justifyLastLine="0" readingOrder="0"/>
    </dxf>
    <dxf>
      <border outline="0">
        <bottom style="medium">
          <color indexed="23"/>
        </bottom>
      </border>
    </dxf>
    <dxf>
      <font>
        <b/>
        <i val="0"/>
        <strike val="0"/>
        <condense val="0"/>
        <extend val="0"/>
        <outline val="0"/>
        <shadow val="0"/>
        <u val="none"/>
        <vertAlign val="baseline"/>
        <sz val="10"/>
        <color auto="1"/>
        <name val="Arial"/>
        <scheme val="major"/>
      </font>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Trebuchet MS"/>
        <family val="2"/>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theme="1"/>
        <name val="Trebuchet MS"/>
        <scheme val="minor"/>
      </font>
      <numFmt numFmtId="3" formatCode="#,##0"/>
      <fill>
        <patternFill patternType="solid">
          <fgColor indexed="64"/>
          <bgColor theme="0" tint="-4.9989318521683403E-2"/>
        </patternFill>
      </fill>
      <alignment vertical="center" textRotation="0" wrapText="0" indent="0" justifyLastLine="0" readingOrder="0"/>
    </dxf>
    <dxf>
      <font>
        <b val="0"/>
        <i val="0"/>
        <strike val="0"/>
        <condense val="0"/>
        <extend val="0"/>
        <outline val="0"/>
        <shadow val="0"/>
        <u val="none"/>
        <vertAlign val="baseline"/>
        <sz val="9"/>
        <color auto="1"/>
        <name val="Trebuchet MS"/>
        <family val="2"/>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theme="1"/>
        <name val="Trebuchet MS"/>
        <scheme val="minor"/>
      </font>
      <numFmt numFmtId="3" formatCode="#,##0"/>
      <fill>
        <patternFill patternType="solid">
          <fgColor indexed="64"/>
          <bgColor theme="0" tint="-4.9989318521683403E-2"/>
        </patternFill>
      </fill>
      <alignment vertical="center" textRotation="0" wrapText="0" indent="0" justifyLastLine="0" readingOrder="0"/>
    </dxf>
    <dxf>
      <font>
        <b val="0"/>
        <i val="0"/>
        <strike val="0"/>
        <condense val="0"/>
        <extend val="0"/>
        <outline val="0"/>
        <shadow val="0"/>
        <u val="none"/>
        <vertAlign val="baseline"/>
        <sz val="9"/>
        <color auto="1"/>
        <name val="Trebuchet MS"/>
        <family val="2"/>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family val="2"/>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family val="2"/>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family val="2"/>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family val="2"/>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family val="2"/>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family val="2"/>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family val="2"/>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family val="2"/>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family val="2"/>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family val="2"/>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family val="2"/>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9"/>
        <color auto="1"/>
        <name val="Trebuchet MS"/>
        <family val="2"/>
        <scheme val="minor"/>
      </font>
      <fill>
        <patternFill patternType="none">
          <fgColor indexed="64"/>
          <bgColor indexed="65"/>
        </patternFill>
      </fill>
      <alignment horizontal="right" vertical="center" textRotation="0" wrapText="0" indent="0" justifyLastLine="0" shrinkToFit="1" readingOrder="0"/>
      <border diagonalUp="0" diagonalDown="0" outline="0">
        <left/>
        <right/>
        <top/>
        <bottom/>
      </border>
    </dxf>
    <dxf>
      <font>
        <b val="0"/>
        <i val="0"/>
        <strike val="0"/>
        <condense val="0"/>
        <extend val="0"/>
        <outline val="0"/>
        <shadow val="0"/>
        <u val="none"/>
        <vertAlign val="baseline"/>
        <sz val="9"/>
        <color auto="1"/>
        <name val="Trebuchet MS"/>
        <scheme val="minor"/>
      </font>
      <fill>
        <patternFill patternType="none">
          <fgColor indexed="64"/>
          <bgColor auto="1"/>
        </patternFill>
      </fill>
      <alignment vertical="center" textRotation="0" wrapText="0" indent="0" justifyLastLine="0" shrinkToFit="1" readingOrder="0"/>
    </dxf>
    <dxf>
      <font>
        <strike val="0"/>
        <outline val="0"/>
        <shadow val="0"/>
        <u val="none"/>
        <vertAlign val="baseline"/>
        <color auto="1"/>
        <name val="Trebuchet MS"/>
        <scheme val="minor"/>
      </font>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8"/>
        <color auto="1"/>
        <name val="Trebuchet MS"/>
        <scheme val="minor"/>
      </font>
      <fill>
        <patternFill patternType="none">
          <fgColor indexed="64"/>
          <bgColor auto="1"/>
        </patternFill>
      </fill>
      <alignment vertical="center" textRotation="0" wrapText="0" indent="0" justifyLastLine="0" readingOrder="0"/>
    </dxf>
    <dxf>
      <font>
        <b/>
        <i val="0"/>
        <strike val="0"/>
        <condense val="0"/>
        <extend val="0"/>
        <outline val="0"/>
        <shadow val="0"/>
        <u val="none"/>
        <vertAlign val="baseline"/>
        <sz val="10"/>
        <color auto="1"/>
        <name val="Arial"/>
        <scheme val="major"/>
      </font>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Trebuchet MS"/>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theme="1"/>
        <name val="Trebuchet MS"/>
        <scheme val="minor"/>
      </font>
      <numFmt numFmtId="3" formatCode="#,##0"/>
      <fill>
        <patternFill patternType="solid">
          <fgColor indexed="64"/>
          <bgColor theme="0" tint="-4.9989318521683403E-2"/>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theme="1"/>
        <name val="Trebuchet MS"/>
        <scheme val="minor"/>
      </font>
      <numFmt numFmtId="3" formatCode="#,##0"/>
      <fill>
        <patternFill patternType="solid">
          <fgColor indexed="64"/>
          <bgColor theme="0" tint="-4.9989318521683403E-2"/>
        </patternFill>
      </fill>
      <alignment vertical="center" textRotation="0" wrapText="0" indent="0" justifyLastLine="0" readingOrder="0"/>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Trebuchet MS"/>
        <scheme val="minor"/>
      </font>
      <numFmt numFmtId="3" formatCode="#,##0"/>
      <fill>
        <patternFill patternType="none">
          <fgColor indexed="64"/>
          <bgColor auto="1"/>
        </patternFill>
      </fill>
      <alignment vertical="center" textRotation="0" wrapText="0" indent="0" justifyLastLine="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9"/>
        <color auto="1"/>
        <name val="Trebuchet MS"/>
        <scheme val="minor"/>
      </font>
      <fill>
        <patternFill patternType="none">
          <fgColor indexed="64"/>
          <bgColor indexed="65"/>
        </patternFill>
      </fill>
      <alignment horizontal="right" vertical="center" textRotation="0" wrapText="0" indent="0" justifyLastLine="0" shrinkToFit="1" readingOrder="0"/>
      <border diagonalUp="0" diagonalDown="0" outline="0">
        <left/>
        <right/>
        <top/>
        <bottom/>
      </border>
    </dxf>
    <dxf>
      <font>
        <b val="0"/>
        <i val="0"/>
        <strike val="0"/>
        <condense val="0"/>
        <extend val="0"/>
        <outline val="0"/>
        <shadow val="0"/>
        <u val="none"/>
        <vertAlign val="baseline"/>
        <sz val="9"/>
        <color auto="1"/>
        <name val="Trebuchet MS"/>
        <scheme val="minor"/>
      </font>
      <fill>
        <patternFill patternType="none">
          <fgColor indexed="64"/>
          <bgColor auto="1"/>
        </patternFill>
      </fill>
      <alignment horizontal="general" vertical="center" textRotation="0" wrapText="0" indent="0" justifyLastLine="0" shrinkToFit="1" readingOrder="0"/>
    </dxf>
    <dxf>
      <font>
        <strike val="0"/>
        <outline val="0"/>
        <shadow val="0"/>
        <u val="none"/>
        <vertAlign val="baseline"/>
        <color auto="1"/>
        <name val="Trebuchet MS"/>
        <scheme val="minor"/>
      </font>
      <fill>
        <patternFill patternType="none">
          <fgColor indexed="64"/>
          <bgColor auto="1"/>
        </patternFill>
      </fill>
      <alignment vertical="center" textRotation="0" wrapText="0" indent="0" justifyLastLine="0" readingOrder="0"/>
    </dxf>
    <dxf>
      <font>
        <b val="0"/>
        <i val="0"/>
        <strike val="0"/>
        <condense val="0"/>
        <extend val="0"/>
        <outline val="0"/>
        <shadow val="0"/>
        <u val="none"/>
        <vertAlign val="baseline"/>
        <sz val="8"/>
        <color auto="1"/>
        <name val="Trebuchet MS"/>
        <scheme val="minor"/>
      </font>
      <fill>
        <patternFill patternType="none">
          <fgColor indexed="64"/>
          <bgColor auto="1"/>
        </patternFill>
      </fill>
      <alignment vertical="center" textRotation="0" wrapText="0" indent="0" justifyLastLine="0" readingOrder="0"/>
    </dxf>
    <dxf>
      <font>
        <b/>
        <i val="0"/>
        <strike val="0"/>
        <condense val="0"/>
        <extend val="0"/>
        <outline val="0"/>
        <shadow val="0"/>
        <u val="none"/>
        <vertAlign val="baseline"/>
        <sz val="10"/>
        <color auto="1"/>
        <name val="Arial"/>
        <scheme val="major"/>
      </font>
      <fill>
        <patternFill patternType="none">
          <fgColor indexed="64"/>
          <bgColor auto="1"/>
        </patternFill>
      </fill>
      <alignment vertical="center" textRotation="0" wrapText="0" indent="0" justifyLastLine="0" shrinkToFit="0" readingOrder="0"/>
    </dxf>
    <dxf>
      <font>
        <color theme="6" tint="-0.499984740745262"/>
      </font>
      <fill>
        <patternFill>
          <bgColor theme="6" tint="0.79998168889431442"/>
        </patternFill>
      </fill>
    </dxf>
    <dxf>
      <font>
        <color theme="1"/>
      </font>
      <fill>
        <patternFill>
          <bgColor theme="6" tint="0.79998168889431442"/>
        </patternFill>
      </fill>
    </dxf>
    <dxf>
      <font>
        <b/>
        <color theme="1"/>
      </font>
    </dxf>
    <dxf>
      <font>
        <color theme="1"/>
      </font>
      <fill>
        <patternFill patternType="none">
          <bgColor auto="1"/>
        </patternFill>
      </fill>
    </dxf>
    <dxf>
      <font>
        <b/>
        <color theme="1"/>
      </font>
      <fill>
        <patternFill>
          <bgColor theme="0" tint="-4.9989318521683403E-2"/>
        </patternFill>
      </fill>
      <border>
        <top style="double">
          <color theme="6"/>
        </top>
      </border>
    </dxf>
    <dxf>
      <font>
        <b/>
        <color theme="0"/>
      </font>
      <fill>
        <patternFill patternType="solid">
          <fgColor auto="1"/>
          <bgColor theme="6" tint="-0.24994659260841701"/>
        </patternFill>
      </fill>
      <border>
        <bottom style="thin">
          <color theme="0" tint="-0.24994659260841701"/>
        </bottom>
      </border>
    </dxf>
    <dxf>
      <font>
        <color theme="1"/>
      </font>
      <border>
        <vertical/>
      </border>
    </dxf>
    <dxf>
      <font>
        <color theme="4" tint="-0.499984740745262"/>
      </font>
      <fill>
        <patternFill>
          <bgColor theme="4" tint="0.79998168889431442"/>
        </patternFill>
      </fill>
    </dxf>
    <dxf>
      <font>
        <color theme="1"/>
      </font>
      <fill>
        <patternFill>
          <bgColor theme="4" tint="0.79998168889431442"/>
        </patternFill>
      </fill>
    </dxf>
    <dxf>
      <font>
        <b/>
        <color theme="1"/>
      </font>
    </dxf>
    <dxf>
      <font>
        <color theme="1"/>
      </font>
      <fill>
        <patternFill patternType="none">
          <bgColor auto="1"/>
        </patternFill>
      </fill>
    </dxf>
    <dxf>
      <font>
        <b/>
        <color theme="1"/>
      </font>
      <fill>
        <patternFill>
          <bgColor theme="0" tint="-4.9989318521683403E-2"/>
        </patternFill>
      </fill>
      <border>
        <top style="double">
          <color theme="4"/>
        </top>
      </border>
    </dxf>
    <dxf>
      <font>
        <b/>
        <color theme="0"/>
      </font>
      <fill>
        <patternFill patternType="solid">
          <fgColor auto="1"/>
          <bgColor theme="4" tint="-0.24994659260841701"/>
        </patternFill>
      </fill>
      <border>
        <bottom style="thin">
          <color theme="0" tint="-0.24994659260841701"/>
        </bottom>
      </border>
    </dxf>
    <dxf>
      <font>
        <color theme="1"/>
      </font>
      <border>
        <vertical/>
      </border>
    </dxf>
  </dxfs>
  <tableStyles count="2" defaultTableStyle="TableStyleMedium2" defaultPivotStyle="PivotStyleLight16">
    <tableStyle name="V42_ExpenseCategory2" pivot="0" count="7" xr9:uid="{00000000-0011-0000-FFFF-FFFF00000000}">
      <tableStyleElement type="wholeTable" dxfId="372"/>
      <tableStyleElement type="headerRow" dxfId="371"/>
      <tableStyleElement type="totalRow" dxfId="370"/>
      <tableStyleElement type="firstColumn" dxfId="369"/>
      <tableStyleElement type="lastColumn" dxfId="368"/>
      <tableStyleElement type="firstColumnStripe" dxfId="367"/>
      <tableStyleElement type="secondColumnStripe" dxfId="366"/>
    </tableStyle>
    <tableStyle name="V42_IncomeCategory2" pivot="0" count="7" xr9:uid="{00000000-0011-0000-FFFF-FFFF01000000}">
      <tableStyleElement type="wholeTable" dxfId="365"/>
      <tableStyleElement type="headerRow" dxfId="364"/>
      <tableStyleElement type="totalRow" dxfId="363"/>
      <tableStyleElement type="firstColumn" dxfId="362"/>
      <tableStyleElement type="lastColumn" dxfId="361"/>
      <tableStyleElement type="firstColumnStripe" dxfId="360"/>
      <tableStyleElement type="secondColumnStripe" dxfId="359"/>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99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E9E4"/>
      <rgbColor rgb="00E4EFF3"/>
      <rgbColor rgb="001849B5"/>
      <rgbColor rgb="0036ACA2"/>
      <rgbColor rgb="00F0BA00"/>
      <rgbColor rgb="00BCD5E1"/>
      <rgbColor rgb="0083B3C9"/>
      <rgbColor rgb="00346378"/>
      <rgbColor rgb="0087533B"/>
      <rgbColor rgb="00C0C0C0"/>
      <rgbColor rgb="00003366"/>
      <rgbColor rgb="00109618"/>
      <rgbColor rgb="00085108"/>
      <rgbColor rgb="00635100"/>
      <rgbColor rgb="0023414F"/>
      <rgbColor rgb="00E1C8BC"/>
      <rgbColor rgb="00593727"/>
      <rgbColor rgb="00333333"/>
    </indexedColors>
    <mruColors>
      <color rgb="FF66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vertex42.com/ExcelTemplates/personal-budget-spreadsheet.html?utm_source=personal-budget-spreadsheet&amp;utm_campaign=templates&amp;utm_content=social"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https://www.vertex42.com/"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38100</xdr:colOff>
      <xdr:row>0</xdr:row>
      <xdr:rowOff>57150</xdr:rowOff>
    </xdr:from>
    <xdr:to>
      <xdr:col>2</xdr:col>
      <xdr:colOff>1257300</xdr:colOff>
      <xdr:row>0</xdr:row>
      <xdr:rowOff>361950</xdr:rowOff>
    </xdr:to>
    <xdr:pic>
      <xdr:nvPicPr>
        <xdr:cNvPr id="4" name="Picture 3">
          <a:extLst>
            <a:ext uri="{FF2B5EF4-FFF2-40B4-BE49-F238E27FC236}">
              <a16:creationId xmlns:a16="http://schemas.microsoft.com/office/drawing/2014/main" id="{AA0297F5-EAD5-48DD-8F9D-3EDA2B2EB5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81650" y="57150"/>
          <a:ext cx="1219200" cy="304800"/>
        </a:xfrm>
        <a:prstGeom prst="rect">
          <a:avLst/>
        </a:prstGeom>
      </xdr:spPr>
    </xdr:pic>
    <xdr:clientData/>
  </xdr:twoCellAnchor>
  <xdr:twoCellAnchor editAs="oneCell">
    <xdr:from>
      <xdr:col>2</xdr:col>
      <xdr:colOff>400050</xdr:colOff>
      <xdr:row>3</xdr:row>
      <xdr:rowOff>38100</xdr:rowOff>
    </xdr:from>
    <xdr:to>
      <xdr:col>5</xdr:col>
      <xdr:colOff>536811</xdr:colOff>
      <xdr:row>5</xdr:row>
      <xdr:rowOff>152400</xdr:rowOff>
    </xdr:to>
    <xdr:pic>
      <xdr:nvPicPr>
        <xdr:cNvPr id="5" name="Picture 4">
          <a:hlinkClick xmlns:r="http://schemas.openxmlformats.org/officeDocument/2006/relationships" r:id="rId2"/>
          <a:extLst>
            <a:ext uri="{FF2B5EF4-FFF2-40B4-BE49-F238E27FC236}">
              <a16:creationId xmlns:a16="http://schemas.microsoft.com/office/drawing/2014/main" id="{6C5BCCF8-D0AF-4FBC-809E-4EAC3106AFE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800725" y="809625"/>
          <a:ext cx="2794236" cy="1028700"/>
        </a:xfrm>
        <a:prstGeom prst="rect">
          <a:avLst/>
        </a:prstGeom>
        <a:ln w="3175">
          <a:solidFill>
            <a:schemeClr val="bg1">
              <a:lumMod val="85000"/>
            </a:schemeClr>
          </a:solidFill>
        </a:ln>
        <a:effectLst>
          <a:outerShdw blurRad="50800" dist="38100" dir="2700000" algn="tl" rotWithShape="0">
            <a:prstClr val="black">
              <a:alpha val="40000"/>
            </a:prstClr>
          </a:outerShdw>
        </a:effec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55620</xdr:colOff>
      <xdr:row>0</xdr:row>
      <xdr:rowOff>0</xdr:rowOff>
    </xdr:from>
    <xdr:ext cx="1430280" cy="400106"/>
    <xdr:pic>
      <xdr:nvPicPr>
        <xdr:cNvPr id="2" name="Picture 1">
          <a:hlinkClick xmlns:r="http://schemas.openxmlformats.org/officeDocument/2006/relationships" r:id="rId1"/>
          <a:extLst>
            <a:ext uri="{FF2B5EF4-FFF2-40B4-BE49-F238E27FC236}">
              <a16:creationId xmlns:a16="http://schemas.microsoft.com/office/drawing/2014/main" id="{0AA7A2AE-082B-43C3-8C8D-F50DA28FF6B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18145" y="0"/>
          <a:ext cx="1430280" cy="400106"/>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1:O19" totalsRowCount="1" headerRowDxfId="358" dataDxfId="357" totalsRowDxfId="356">
  <tableColumns count="15">
    <tableColumn id="1" xr3:uid="{00000000-0010-0000-0000-000001000000}" name="INCOME" totalsRowFunction="custom" dataDxfId="355" totalsRowDxfId="354">
      <totalsRowFormula>"Total " &amp; Table2[[#Headers],[INCOME]]</totalsRowFormula>
    </tableColumn>
    <tableColumn id="2" xr3:uid="{00000000-0010-0000-0000-000002000000}" name="JAN" totalsRowFunction="sum" dataDxfId="353" totalsRowDxfId="352"/>
    <tableColumn id="3" xr3:uid="{00000000-0010-0000-0000-000003000000}" name="FEB" totalsRowFunction="sum" dataDxfId="351" totalsRowDxfId="350"/>
    <tableColumn id="4" xr3:uid="{00000000-0010-0000-0000-000004000000}" name="MAR" totalsRowFunction="sum" dataDxfId="349" totalsRowDxfId="348"/>
    <tableColumn id="5" xr3:uid="{00000000-0010-0000-0000-000005000000}" name="APR" totalsRowFunction="sum" dataDxfId="347" totalsRowDxfId="346"/>
    <tableColumn id="6" xr3:uid="{00000000-0010-0000-0000-000006000000}" name="MAY" totalsRowFunction="sum" dataDxfId="345" totalsRowDxfId="344"/>
    <tableColumn id="7" xr3:uid="{00000000-0010-0000-0000-000007000000}" name="JUN" totalsRowFunction="sum" dataDxfId="343" totalsRowDxfId="342"/>
    <tableColumn id="8" xr3:uid="{00000000-0010-0000-0000-000008000000}" name="JUL" totalsRowFunction="sum" dataDxfId="341" totalsRowDxfId="340"/>
    <tableColumn id="9" xr3:uid="{00000000-0010-0000-0000-000009000000}" name="AUG" totalsRowFunction="sum" dataDxfId="339" totalsRowDxfId="338"/>
    <tableColumn id="10" xr3:uid="{00000000-0010-0000-0000-00000A000000}" name="SEP" totalsRowFunction="sum" dataDxfId="337" totalsRowDxfId="336"/>
    <tableColumn id="11" xr3:uid="{00000000-0010-0000-0000-00000B000000}" name="OCT" totalsRowFunction="sum" dataDxfId="335" totalsRowDxfId="334"/>
    <tableColumn id="12" xr3:uid="{00000000-0010-0000-0000-00000C000000}" name="NOV" totalsRowFunction="sum" dataDxfId="333" totalsRowDxfId="332"/>
    <tableColumn id="13" xr3:uid="{00000000-0010-0000-0000-00000D000000}" name="DEC" totalsRowFunction="sum" dataDxfId="331" totalsRowDxfId="330"/>
    <tableColumn id="14" xr3:uid="{00000000-0010-0000-0000-00000E000000}" name="Total" totalsRowFunction="sum" dataDxfId="329" totalsRowDxfId="328">
      <calculatedColumnFormula>SUM(B12:M12)</calculatedColumnFormula>
    </tableColumn>
    <tableColumn id="15" xr3:uid="{00000000-0010-0000-0000-00000F000000}" name="Avg" totalsRowFunction="custom" dataDxfId="327" totalsRowDxfId="326">
      <calculatedColumnFormula>N12/COLUMNS(B12:M12)</calculatedColumnFormula>
      <totalsRowFormula>Table2[[#Totals],[Total]]/COLUMNS(Table2[[#Totals],[JAN]:[DEC]])</totalsRowFormula>
    </tableColumn>
  </tableColumns>
  <tableStyleInfo name="V42_IncomeCategory2" showFirstColumn="1" showLastColumn="0" showRowStripes="0" showColumnStripes="1"/>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9000000}" name="Table11" displayName="Table11" ref="A109:O114" totalsRowCount="1" headerRowDxfId="61" dataDxfId="60" totalsRowDxfId="59">
  <tableColumns count="15">
    <tableColumn id="1" xr3:uid="{00000000-0010-0000-0900-000001000000}" name="SUBSCRIPTIONS" totalsRowFunction="custom" dataDxfId="58" totalsRowDxfId="57">
      <totalsRowFormula>"Total " &amp;Table11[[#Headers],[SUBSCRIPTIONS]]</totalsRowFormula>
    </tableColumn>
    <tableColumn id="2" xr3:uid="{00000000-0010-0000-0900-000002000000}" name="JAN" totalsRowFunction="sum" dataDxfId="56" totalsRowDxfId="55"/>
    <tableColumn id="3" xr3:uid="{00000000-0010-0000-0900-000003000000}" name="FEB" totalsRowFunction="sum" dataDxfId="54" totalsRowDxfId="53"/>
    <tableColumn id="4" xr3:uid="{00000000-0010-0000-0900-000004000000}" name="MAR" totalsRowFunction="sum" dataDxfId="52" totalsRowDxfId="51"/>
    <tableColumn id="5" xr3:uid="{00000000-0010-0000-0900-000005000000}" name="APR" totalsRowFunction="sum" dataDxfId="50" totalsRowDxfId="49"/>
    <tableColumn id="6" xr3:uid="{00000000-0010-0000-0900-000006000000}" name="MAY" totalsRowFunction="sum" dataDxfId="48" totalsRowDxfId="47"/>
    <tableColumn id="7" xr3:uid="{00000000-0010-0000-0900-000007000000}" name="JUN" totalsRowFunction="sum" dataDxfId="46" totalsRowDxfId="45"/>
    <tableColumn id="8" xr3:uid="{00000000-0010-0000-0900-000008000000}" name="JUL" totalsRowFunction="sum" dataDxfId="44" totalsRowDxfId="43"/>
    <tableColumn id="9" xr3:uid="{00000000-0010-0000-0900-000009000000}" name="AUG" totalsRowFunction="sum" dataDxfId="42" totalsRowDxfId="41"/>
    <tableColumn id="10" xr3:uid="{00000000-0010-0000-0900-00000A000000}" name="SEP" totalsRowFunction="sum" dataDxfId="40" totalsRowDxfId="39"/>
    <tableColumn id="11" xr3:uid="{00000000-0010-0000-0900-00000B000000}" name="OCT" totalsRowFunction="sum" dataDxfId="38" totalsRowDxfId="37"/>
    <tableColumn id="12" xr3:uid="{00000000-0010-0000-0900-00000C000000}" name="NOV" totalsRowFunction="sum" dataDxfId="36" totalsRowDxfId="35"/>
    <tableColumn id="13" xr3:uid="{00000000-0010-0000-0900-00000D000000}" name="DEC" totalsRowFunction="sum" dataDxfId="34" totalsRowDxfId="33"/>
    <tableColumn id="14" xr3:uid="{00000000-0010-0000-0900-00000E000000}" name="Total" totalsRowFunction="sum" dataDxfId="32">
      <calculatedColumnFormula>SUM(B110:M110)</calculatedColumnFormula>
    </tableColumn>
    <tableColumn id="15" xr3:uid="{00000000-0010-0000-0900-00000F000000}" name="Avg" totalsRowFunction="custom" dataDxfId="31">
      <calculatedColumnFormula>N110/COLUMNS(B110:M110)</calculatedColumnFormula>
      <totalsRowFormula>Table11[[#Totals],[Total]]/COLUMNS(Table11[[#Totals],[JAN]:[DEC]])</totalsRowFormula>
    </tableColumn>
  </tableColumns>
  <tableStyleInfo name="V42_ExpenseCategory2" showFirstColumn="1" showLastColumn="0" showRowStripes="0" showColumnStripes="1"/>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A000000}" name="Table12" displayName="Table12" ref="A116:O121" totalsRowCount="1" headerRowDxfId="30" dataDxfId="29" totalsRowDxfId="28">
  <tableColumns count="15">
    <tableColumn id="1" xr3:uid="{00000000-0010-0000-0A00-000001000000}" name="MISCELLANEOUS" totalsRowFunction="custom" dataDxfId="27" totalsRowDxfId="26">
      <totalsRowFormula>"Total " &amp;Table12[[#Headers],[MISCELLANEOUS]]</totalsRowFormula>
    </tableColumn>
    <tableColumn id="2" xr3:uid="{00000000-0010-0000-0A00-000002000000}" name="JAN" totalsRowFunction="sum" dataDxfId="25" totalsRowDxfId="24"/>
    <tableColumn id="3" xr3:uid="{00000000-0010-0000-0A00-000003000000}" name="FEB" totalsRowFunction="sum" dataDxfId="23" totalsRowDxfId="22"/>
    <tableColumn id="4" xr3:uid="{00000000-0010-0000-0A00-000004000000}" name="MAR" totalsRowFunction="sum" dataDxfId="21" totalsRowDxfId="20"/>
    <tableColumn id="5" xr3:uid="{00000000-0010-0000-0A00-000005000000}" name="APR" totalsRowFunction="sum" dataDxfId="19" totalsRowDxfId="18"/>
    <tableColumn id="6" xr3:uid="{00000000-0010-0000-0A00-000006000000}" name="MAY" totalsRowFunction="sum" dataDxfId="17" totalsRowDxfId="16"/>
    <tableColumn id="7" xr3:uid="{00000000-0010-0000-0A00-000007000000}" name="JUN" totalsRowFunction="sum" dataDxfId="15" totalsRowDxfId="14"/>
    <tableColumn id="8" xr3:uid="{00000000-0010-0000-0A00-000008000000}" name="JUL" totalsRowFunction="sum" dataDxfId="13" totalsRowDxfId="12"/>
    <tableColumn id="9" xr3:uid="{00000000-0010-0000-0A00-000009000000}" name="AUG" totalsRowFunction="sum" dataDxfId="11" totalsRowDxfId="10"/>
    <tableColumn id="10" xr3:uid="{00000000-0010-0000-0A00-00000A000000}" name="SEP" totalsRowFunction="sum" dataDxfId="9" totalsRowDxfId="8"/>
    <tableColumn id="11" xr3:uid="{00000000-0010-0000-0A00-00000B000000}" name="OCT" totalsRowFunction="sum" dataDxfId="7" totalsRowDxfId="6"/>
    <tableColumn id="12" xr3:uid="{00000000-0010-0000-0A00-00000C000000}" name="NOV" totalsRowFunction="sum" dataDxfId="5" totalsRowDxfId="4"/>
    <tableColumn id="13" xr3:uid="{00000000-0010-0000-0A00-00000D000000}" name="DEC" totalsRowFunction="sum" dataDxfId="3" totalsRowDxfId="2"/>
    <tableColumn id="14" xr3:uid="{00000000-0010-0000-0A00-00000E000000}" name="Total" totalsRowFunction="sum" dataDxfId="1">
      <calculatedColumnFormula>SUM(B117:M117)</calculatedColumnFormula>
    </tableColumn>
    <tableColumn id="15" xr3:uid="{00000000-0010-0000-0A00-00000F000000}" name="Avg" totalsRowFunction="custom" dataDxfId="0">
      <calculatedColumnFormula>N117/COLUMNS(B117:M117)</calculatedColumnFormula>
      <totalsRowFormula>Table12[[#Totals],[Total]]/COLUMNS(Table12[[#Totals],[JAN]:[DEC]])</totalsRowFormula>
    </tableColumn>
  </tableColumns>
  <tableStyleInfo name="V42_ExpenseCategory2" showFirstColumn="1" showLastColumn="0" showRowStripes="0" showColumnStripes="1"/>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A21:O35" totalsRowCount="1" headerRowDxfId="325" dataDxfId="324" totalsRowDxfId="323">
  <tableColumns count="15">
    <tableColumn id="1" xr3:uid="{00000000-0010-0000-0100-000001000000}" name="HOME EXPENSES" totalsRowFunction="custom" dataDxfId="322" totalsRowDxfId="321">
      <totalsRowFormula>"Total "&amp;Table3[[#Headers],[HOME EXPENSES]]</totalsRowFormula>
    </tableColumn>
    <tableColumn id="2" xr3:uid="{00000000-0010-0000-0100-000002000000}" name="JAN" totalsRowFunction="sum" dataDxfId="320" totalsRowDxfId="319"/>
    <tableColumn id="3" xr3:uid="{00000000-0010-0000-0100-000003000000}" name="FEB" totalsRowFunction="sum" dataDxfId="318" totalsRowDxfId="317"/>
    <tableColumn id="4" xr3:uid="{00000000-0010-0000-0100-000004000000}" name="MAR" totalsRowFunction="sum" dataDxfId="316" totalsRowDxfId="315"/>
    <tableColumn id="5" xr3:uid="{00000000-0010-0000-0100-000005000000}" name="APR" totalsRowFunction="sum" dataDxfId="314" totalsRowDxfId="313"/>
    <tableColumn id="6" xr3:uid="{00000000-0010-0000-0100-000006000000}" name="MAY" totalsRowFunction="sum" dataDxfId="312" totalsRowDxfId="311"/>
    <tableColumn id="7" xr3:uid="{00000000-0010-0000-0100-000007000000}" name="JUN" totalsRowFunction="sum" dataDxfId="310" totalsRowDxfId="309"/>
    <tableColumn id="8" xr3:uid="{00000000-0010-0000-0100-000008000000}" name="JUL" totalsRowFunction="sum" dataDxfId="308" totalsRowDxfId="307"/>
    <tableColumn id="9" xr3:uid="{00000000-0010-0000-0100-000009000000}" name="AUG" totalsRowFunction="sum" dataDxfId="306" totalsRowDxfId="305"/>
    <tableColumn id="10" xr3:uid="{00000000-0010-0000-0100-00000A000000}" name="SEP" totalsRowFunction="sum" dataDxfId="304" totalsRowDxfId="303"/>
    <tableColumn id="11" xr3:uid="{00000000-0010-0000-0100-00000B000000}" name="OCT" totalsRowFunction="sum" dataDxfId="302" totalsRowDxfId="301"/>
    <tableColumn id="12" xr3:uid="{00000000-0010-0000-0100-00000C000000}" name="NOV" totalsRowFunction="sum" dataDxfId="300" totalsRowDxfId="299"/>
    <tableColumn id="13" xr3:uid="{00000000-0010-0000-0100-00000D000000}" name="DEC" totalsRowFunction="sum" dataDxfId="298" totalsRowDxfId="297"/>
    <tableColumn id="14" xr3:uid="{00000000-0010-0000-0100-00000E000000}" name="Total" totalsRowFunction="sum" dataDxfId="296" totalsRowDxfId="295">
      <calculatedColumnFormula>SUM(B22:M22)</calculatedColumnFormula>
    </tableColumn>
    <tableColumn id="15" xr3:uid="{00000000-0010-0000-0100-00000F000000}" name="Avg" totalsRowFunction="custom" dataDxfId="294" totalsRowDxfId="293">
      <calculatedColumnFormula>N22/COLUMNS(B22:M22)</calculatedColumnFormula>
      <totalsRowFormula>Table3[[#Totals],[Total]]/COLUMNS(Table3[[#Totals],[JAN]:[DEC]])</totalsRowFormula>
    </tableColumn>
  </tableColumns>
  <tableStyleInfo name="V42_ExpenseCategory2" showFirstColumn="1" showLastColumn="0" showRowStripes="0" showColumnStripes="1"/>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4" displayName="Table4" ref="A37:O45" totalsRowCount="1" headerRowDxfId="292" dataDxfId="290" totalsRowDxfId="288" headerRowBorderDxfId="291" tableBorderDxfId="289">
  <tableColumns count="15">
    <tableColumn id="1" xr3:uid="{00000000-0010-0000-0200-000001000000}" name="TRANSPORTATION" totalsRowFunction="custom" dataDxfId="287" totalsRowDxfId="286">
      <totalsRowFormula>"Total "&amp;Table4[[#Headers],[TRANSPORTATION]]</totalsRowFormula>
    </tableColumn>
    <tableColumn id="2" xr3:uid="{00000000-0010-0000-0200-000002000000}" name="JAN" totalsRowFunction="sum" dataDxfId="285" totalsRowDxfId="284"/>
    <tableColumn id="3" xr3:uid="{00000000-0010-0000-0200-000003000000}" name="FEB" totalsRowFunction="sum" dataDxfId="283" totalsRowDxfId="282"/>
    <tableColumn id="4" xr3:uid="{00000000-0010-0000-0200-000004000000}" name="MAR" totalsRowFunction="sum" dataDxfId="281" totalsRowDxfId="280"/>
    <tableColumn id="5" xr3:uid="{00000000-0010-0000-0200-000005000000}" name="APR" totalsRowFunction="sum" dataDxfId="279" totalsRowDxfId="278"/>
    <tableColumn id="6" xr3:uid="{00000000-0010-0000-0200-000006000000}" name="MAY" totalsRowFunction="sum" dataDxfId="277" totalsRowDxfId="276"/>
    <tableColumn id="7" xr3:uid="{00000000-0010-0000-0200-000007000000}" name="JUN" totalsRowFunction="sum" dataDxfId="275" totalsRowDxfId="274"/>
    <tableColumn id="8" xr3:uid="{00000000-0010-0000-0200-000008000000}" name="JUL" totalsRowFunction="sum" dataDxfId="273" totalsRowDxfId="272"/>
    <tableColumn id="9" xr3:uid="{00000000-0010-0000-0200-000009000000}" name="AUG" totalsRowFunction="sum" dataDxfId="271" totalsRowDxfId="270"/>
    <tableColumn id="10" xr3:uid="{00000000-0010-0000-0200-00000A000000}" name="SEP" totalsRowFunction="sum" dataDxfId="269" totalsRowDxfId="268"/>
    <tableColumn id="11" xr3:uid="{00000000-0010-0000-0200-00000B000000}" name="OCT" totalsRowFunction="sum" dataDxfId="267" totalsRowDxfId="266"/>
    <tableColumn id="12" xr3:uid="{00000000-0010-0000-0200-00000C000000}" name="NOV" totalsRowFunction="sum" dataDxfId="265" totalsRowDxfId="264"/>
    <tableColumn id="13" xr3:uid="{00000000-0010-0000-0200-00000D000000}" name="DEC" totalsRowFunction="sum" dataDxfId="263" totalsRowDxfId="262"/>
    <tableColumn id="14" xr3:uid="{00000000-0010-0000-0200-00000E000000}" name="Total" totalsRowFunction="sum" dataDxfId="261">
      <calculatedColumnFormula>SUM(B38:M38)</calculatedColumnFormula>
    </tableColumn>
    <tableColumn id="15" xr3:uid="{00000000-0010-0000-0200-00000F000000}" name="Avg" totalsRowFunction="custom" dataDxfId="260">
      <calculatedColumnFormula>N38/COLUMNS(B38:M38)</calculatedColumnFormula>
      <totalsRowFormula>Table4[[#Totals],[Total]]/COLUMNS(Table4[[#Totals],[JAN]:[DEC]])</totalsRowFormula>
    </tableColumn>
  </tableColumns>
  <tableStyleInfo name="V42_ExpenseCategory2" showFirstColumn="1" showLastColumn="0" showRowStripes="0" showColumnStripes="1"/>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5" displayName="Table5" ref="A47:O55" totalsRowCount="1" headerRowDxfId="259" dataDxfId="258" totalsRowDxfId="257">
  <tableColumns count="15">
    <tableColumn id="1" xr3:uid="{00000000-0010-0000-0300-000001000000}" name="HEALTH" totalsRowFunction="custom" dataDxfId="256" totalsRowDxfId="255">
      <totalsRowFormula>"Total "&amp;Table5[[#Headers],[HEALTH]]</totalsRowFormula>
    </tableColumn>
    <tableColumn id="2" xr3:uid="{00000000-0010-0000-0300-000002000000}" name="JAN" totalsRowFunction="sum" dataDxfId="254" totalsRowDxfId="253"/>
    <tableColumn id="3" xr3:uid="{00000000-0010-0000-0300-000003000000}" name="FEB" totalsRowFunction="sum" dataDxfId="252" totalsRowDxfId="251"/>
    <tableColumn id="4" xr3:uid="{00000000-0010-0000-0300-000004000000}" name="MAR" totalsRowFunction="sum" dataDxfId="250" totalsRowDxfId="249"/>
    <tableColumn id="5" xr3:uid="{00000000-0010-0000-0300-000005000000}" name="APR" totalsRowFunction="sum" dataDxfId="248" totalsRowDxfId="247"/>
    <tableColumn id="6" xr3:uid="{00000000-0010-0000-0300-000006000000}" name="MAY" totalsRowFunction="sum" dataDxfId="246" totalsRowDxfId="245"/>
    <tableColumn id="7" xr3:uid="{00000000-0010-0000-0300-000007000000}" name="JUN" totalsRowFunction="sum" dataDxfId="244" totalsRowDxfId="243"/>
    <tableColumn id="8" xr3:uid="{00000000-0010-0000-0300-000008000000}" name="JUL" totalsRowFunction="sum" dataDxfId="242" totalsRowDxfId="241"/>
    <tableColumn id="9" xr3:uid="{00000000-0010-0000-0300-000009000000}" name="AUG" totalsRowFunction="sum" dataDxfId="240" totalsRowDxfId="239"/>
    <tableColumn id="10" xr3:uid="{00000000-0010-0000-0300-00000A000000}" name="SEP" totalsRowFunction="sum" dataDxfId="238" totalsRowDxfId="237"/>
    <tableColumn id="11" xr3:uid="{00000000-0010-0000-0300-00000B000000}" name="OCT" totalsRowFunction="sum" dataDxfId="236" totalsRowDxfId="235"/>
    <tableColumn id="12" xr3:uid="{00000000-0010-0000-0300-00000C000000}" name="NOV" totalsRowFunction="sum" dataDxfId="234" totalsRowDxfId="233"/>
    <tableColumn id="13" xr3:uid="{00000000-0010-0000-0300-00000D000000}" name="DEC" totalsRowFunction="sum" dataDxfId="232" totalsRowDxfId="231"/>
    <tableColumn id="14" xr3:uid="{00000000-0010-0000-0300-00000E000000}" name="Total" totalsRowFunction="sum" dataDxfId="230" totalsRowDxfId="229">
      <calculatedColumnFormula>SUM(B48:M48)</calculatedColumnFormula>
    </tableColumn>
    <tableColumn id="15" xr3:uid="{00000000-0010-0000-0300-00000F000000}" name="Avg" totalsRowFunction="custom" dataDxfId="228" totalsRowDxfId="227">
      <calculatedColumnFormula>N48/COLUMNS(B48:M48)</calculatedColumnFormula>
      <totalsRowFormula>Table5[[#Totals],[Total]]/COLUMNS(Table5[[#Totals],[JAN]:[DEC]])</totalsRowFormula>
    </tableColumn>
  </tableColumns>
  <tableStyleInfo name="V42_ExpenseCategory2" showFirstColumn="1" showLastColumn="0" showRowStripes="0" showColumnStripes="1"/>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6" displayName="Table6" ref="A57:O62" totalsRowCount="1" headerRowDxfId="226" dataDxfId="225" totalsRowDxfId="224">
  <tableColumns count="15">
    <tableColumn id="1" xr3:uid="{00000000-0010-0000-0400-000001000000}" name="CHARITY/GIFTS" totalsRowFunction="custom" dataDxfId="223" totalsRowDxfId="222">
      <totalsRowFormula>"Total " &amp; Table6[[#Headers],[CHARITY/GIFTS]]</totalsRowFormula>
    </tableColumn>
    <tableColumn id="2" xr3:uid="{00000000-0010-0000-0400-000002000000}" name="JAN" totalsRowFunction="sum" dataDxfId="221" totalsRowDxfId="220"/>
    <tableColumn id="3" xr3:uid="{00000000-0010-0000-0400-000003000000}" name="FEB" totalsRowFunction="sum" dataDxfId="219" totalsRowDxfId="218"/>
    <tableColumn id="4" xr3:uid="{00000000-0010-0000-0400-000004000000}" name="MAR" totalsRowFunction="sum" dataDxfId="217" totalsRowDxfId="216"/>
    <tableColumn id="5" xr3:uid="{00000000-0010-0000-0400-000005000000}" name="APR" totalsRowFunction="sum" dataDxfId="215" totalsRowDxfId="214"/>
    <tableColumn id="6" xr3:uid="{00000000-0010-0000-0400-000006000000}" name="MAY" totalsRowFunction="sum" dataDxfId="213" totalsRowDxfId="212"/>
    <tableColumn id="7" xr3:uid="{00000000-0010-0000-0400-000007000000}" name="JUN" totalsRowFunction="sum" dataDxfId="211" totalsRowDxfId="210"/>
    <tableColumn id="8" xr3:uid="{00000000-0010-0000-0400-000008000000}" name="JUL" totalsRowFunction="sum" dataDxfId="209" totalsRowDxfId="208"/>
    <tableColumn id="9" xr3:uid="{00000000-0010-0000-0400-000009000000}" name="AUG" totalsRowFunction="sum" dataDxfId="207" totalsRowDxfId="206"/>
    <tableColumn id="10" xr3:uid="{00000000-0010-0000-0400-00000A000000}" name="SEP" totalsRowFunction="sum" dataDxfId="205" totalsRowDxfId="204"/>
    <tableColumn id="11" xr3:uid="{00000000-0010-0000-0400-00000B000000}" name="OCT" totalsRowFunction="sum" dataDxfId="203" totalsRowDxfId="202"/>
    <tableColumn id="12" xr3:uid="{00000000-0010-0000-0400-00000C000000}" name="NOV" totalsRowFunction="sum" dataDxfId="201" totalsRowDxfId="200"/>
    <tableColumn id="13" xr3:uid="{00000000-0010-0000-0400-00000D000000}" name="DEC" totalsRowFunction="sum" dataDxfId="199" totalsRowDxfId="198"/>
    <tableColumn id="14" xr3:uid="{00000000-0010-0000-0400-00000E000000}" name="Total" totalsRowFunction="sum" dataDxfId="197" totalsRowDxfId="196">
      <calculatedColumnFormula>SUM(B58:M58)</calculatedColumnFormula>
    </tableColumn>
    <tableColumn id="15" xr3:uid="{00000000-0010-0000-0400-00000F000000}" name="Avg" totalsRowFunction="custom" dataDxfId="195" totalsRowDxfId="194">
      <calculatedColumnFormula>N58/COLUMNS(B58:M58)</calculatedColumnFormula>
      <totalsRowFormula>Table6[[#Totals],[Total]]/COLUMNS(Table6[[#Totals],[JAN]:[DEC]])</totalsRowFormula>
    </tableColumn>
  </tableColumns>
  <tableStyleInfo name="V42_ExpenseCategory2" showFirstColumn="1" showLastColumn="0" showRowStripes="0" showColumnStripes="1"/>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able7" displayName="Table7" ref="A64:O74" totalsRowCount="1" headerRowDxfId="193" dataDxfId="192" totalsRowDxfId="191">
  <tableColumns count="15">
    <tableColumn id="1" xr3:uid="{00000000-0010-0000-0500-000001000000}" name="DAILY LIVING" totalsRowFunction="custom" dataDxfId="190" totalsRowDxfId="189">
      <totalsRowFormula>"Total " &amp; Table7[[#Headers],[DAILY LIVING]]</totalsRowFormula>
    </tableColumn>
    <tableColumn id="2" xr3:uid="{00000000-0010-0000-0500-000002000000}" name="JAN" totalsRowFunction="sum" dataDxfId="188" totalsRowDxfId="187"/>
    <tableColumn id="3" xr3:uid="{00000000-0010-0000-0500-000003000000}" name="FEB" totalsRowFunction="sum" dataDxfId="186" totalsRowDxfId="185"/>
    <tableColumn id="4" xr3:uid="{00000000-0010-0000-0500-000004000000}" name="MAR" totalsRowFunction="sum" dataDxfId="184" totalsRowDxfId="183"/>
    <tableColumn id="5" xr3:uid="{00000000-0010-0000-0500-000005000000}" name="APR" totalsRowFunction="sum" dataDxfId="182" totalsRowDxfId="181"/>
    <tableColumn id="6" xr3:uid="{00000000-0010-0000-0500-000006000000}" name="MAY" totalsRowFunction="sum" dataDxfId="180" totalsRowDxfId="179"/>
    <tableColumn id="7" xr3:uid="{00000000-0010-0000-0500-000007000000}" name="JUN" totalsRowFunction="sum" dataDxfId="178" totalsRowDxfId="177"/>
    <tableColumn id="8" xr3:uid="{00000000-0010-0000-0500-000008000000}" name="JUL" totalsRowFunction="sum" dataDxfId="176" totalsRowDxfId="175"/>
    <tableColumn id="9" xr3:uid="{00000000-0010-0000-0500-000009000000}" name="AUG" totalsRowFunction="sum" dataDxfId="174" totalsRowDxfId="173"/>
    <tableColumn id="10" xr3:uid="{00000000-0010-0000-0500-00000A000000}" name="SEP" totalsRowFunction="sum" dataDxfId="172" totalsRowDxfId="171"/>
    <tableColumn id="11" xr3:uid="{00000000-0010-0000-0500-00000B000000}" name="OCT" totalsRowFunction="sum" dataDxfId="170" totalsRowDxfId="169"/>
    <tableColumn id="12" xr3:uid="{00000000-0010-0000-0500-00000C000000}" name="NOV" totalsRowFunction="sum" dataDxfId="168" totalsRowDxfId="167"/>
    <tableColumn id="13" xr3:uid="{00000000-0010-0000-0500-00000D000000}" name="DEC" totalsRowFunction="sum" dataDxfId="166" totalsRowDxfId="165"/>
    <tableColumn id="14" xr3:uid="{00000000-0010-0000-0500-00000E000000}" name="Total" totalsRowFunction="sum" dataDxfId="164" totalsRowDxfId="163">
      <calculatedColumnFormula>SUM(B65:M65)</calculatedColumnFormula>
    </tableColumn>
    <tableColumn id="15" xr3:uid="{00000000-0010-0000-0500-00000F000000}" name="Avg" totalsRowFunction="custom" dataDxfId="162" totalsRowDxfId="161">
      <calculatedColumnFormula>N65/COLUMNS(B65:M65)</calculatedColumnFormula>
      <totalsRowFormula>Table7[[#Totals],[Total]]/COLUMNS(Table7[[#Totals],[JAN]:[DEC]])</totalsRowFormula>
    </tableColumn>
  </tableColumns>
  <tableStyleInfo name="V42_ExpenseCategory2" showFirstColumn="1" showLastColumn="0" showRowStripes="0" showColumnStripes="1"/>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able8" displayName="Table8" ref="A76:O88" totalsRowCount="1" headerRowDxfId="160" dataDxfId="159" totalsRowDxfId="158">
  <tableColumns count="15">
    <tableColumn id="1" xr3:uid="{00000000-0010-0000-0600-000001000000}" name="ENTERTAINMENT" totalsRowFunction="custom" dataDxfId="157" totalsRowDxfId="156">
      <totalsRowFormula>"Total " &amp; Table8[[#Headers],[ENTERTAINMENT]]</totalsRowFormula>
    </tableColumn>
    <tableColumn id="2" xr3:uid="{00000000-0010-0000-0600-000002000000}" name="JAN" totalsRowFunction="sum" dataDxfId="155" totalsRowDxfId="154"/>
    <tableColumn id="3" xr3:uid="{00000000-0010-0000-0600-000003000000}" name="FEB" totalsRowFunction="sum" dataDxfId="153" totalsRowDxfId="152"/>
    <tableColumn id="4" xr3:uid="{00000000-0010-0000-0600-000004000000}" name="MAR" totalsRowFunction="sum" dataDxfId="151" totalsRowDxfId="150"/>
    <tableColumn id="5" xr3:uid="{00000000-0010-0000-0600-000005000000}" name="APR" totalsRowFunction="sum" dataDxfId="149" totalsRowDxfId="148"/>
    <tableColumn id="6" xr3:uid="{00000000-0010-0000-0600-000006000000}" name="MAY" totalsRowFunction="sum" dataDxfId="147" totalsRowDxfId="146"/>
    <tableColumn id="7" xr3:uid="{00000000-0010-0000-0600-000007000000}" name="JUN" totalsRowFunction="sum" dataDxfId="145" totalsRowDxfId="144"/>
    <tableColumn id="8" xr3:uid="{00000000-0010-0000-0600-000008000000}" name="JUL" totalsRowFunction="sum" dataDxfId="143" totalsRowDxfId="142"/>
    <tableColumn id="9" xr3:uid="{00000000-0010-0000-0600-000009000000}" name="AUG" totalsRowFunction="sum" dataDxfId="141" totalsRowDxfId="140"/>
    <tableColumn id="10" xr3:uid="{00000000-0010-0000-0600-00000A000000}" name="SEP" totalsRowFunction="sum" dataDxfId="139" totalsRowDxfId="138"/>
    <tableColumn id="11" xr3:uid="{00000000-0010-0000-0600-00000B000000}" name="OCT" totalsRowFunction="sum" dataDxfId="137" totalsRowDxfId="136"/>
    <tableColumn id="12" xr3:uid="{00000000-0010-0000-0600-00000C000000}" name="NOV" totalsRowFunction="sum" dataDxfId="135" totalsRowDxfId="134"/>
    <tableColumn id="13" xr3:uid="{00000000-0010-0000-0600-00000D000000}" name="DEC" totalsRowFunction="sum" dataDxfId="133" totalsRowDxfId="132"/>
    <tableColumn id="14" xr3:uid="{00000000-0010-0000-0600-00000E000000}" name="Total" totalsRowFunction="sum" dataDxfId="131" totalsRowDxfId="130">
      <calculatedColumnFormula>SUM(B77:M77)</calculatedColumnFormula>
    </tableColumn>
    <tableColumn id="15" xr3:uid="{00000000-0010-0000-0600-00000F000000}" name="Avg" totalsRowFunction="custom" dataDxfId="129" totalsRowDxfId="128">
      <calculatedColumnFormula>N77/COLUMNS(B77:M77)</calculatedColumnFormula>
      <totalsRowFormula>Table8[[#Totals],[Total]]/COLUMNS(Table8[[#Totals],[JAN]:[DEC]])</totalsRowFormula>
    </tableColumn>
  </tableColumns>
  <tableStyleInfo name="V42_ExpenseCategory2" showFirstColumn="1" showLastColumn="0" showRowStripes="0" showColumnStripes="1"/>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Table9" displayName="Table9" ref="A90:O97" totalsRowCount="1" headerRowDxfId="127" dataDxfId="126" totalsRowDxfId="125">
  <tableColumns count="15">
    <tableColumn id="1" xr3:uid="{00000000-0010-0000-0700-000001000000}" name="SAVINGS" totalsRowFunction="custom" dataDxfId="124" totalsRowDxfId="123">
      <totalsRowFormula>"Total " &amp;Table9[[#Headers],[SAVINGS]]</totalsRowFormula>
    </tableColumn>
    <tableColumn id="2" xr3:uid="{00000000-0010-0000-0700-000002000000}" name="JAN" totalsRowFunction="sum" dataDxfId="122" totalsRowDxfId="121"/>
    <tableColumn id="3" xr3:uid="{00000000-0010-0000-0700-000003000000}" name="FEB" totalsRowFunction="sum" dataDxfId="120" totalsRowDxfId="119"/>
    <tableColumn id="4" xr3:uid="{00000000-0010-0000-0700-000004000000}" name="MAR" totalsRowFunction="sum" dataDxfId="118" totalsRowDxfId="117"/>
    <tableColumn id="5" xr3:uid="{00000000-0010-0000-0700-000005000000}" name="APR" totalsRowFunction="sum" dataDxfId="116" totalsRowDxfId="115"/>
    <tableColumn id="6" xr3:uid="{00000000-0010-0000-0700-000006000000}" name="MAY" totalsRowFunction="sum" dataDxfId="114" totalsRowDxfId="113"/>
    <tableColumn id="7" xr3:uid="{00000000-0010-0000-0700-000007000000}" name="JUN" totalsRowFunction="sum" dataDxfId="112" totalsRowDxfId="111"/>
    <tableColumn id="8" xr3:uid="{00000000-0010-0000-0700-000008000000}" name="JUL" totalsRowFunction="sum" dataDxfId="110" totalsRowDxfId="109"/>
    <tableColumn id="9" xr3:uid="{00000000-0010-0000-0700-000009000000}" name="AUG" totalsRowFunction="sum" dataDxfId="108" totalsRowDxfId="107"/>
    <tableColumn id="10" xr3:uid="{00000000-0010-0000-0700-00000A000000}" name="SEP" totalsRowFunction="sum" dataDxfId="106" totalsRowDxfId="105"/>
    <tableColumn id="11" xr3:uid="{00000000-0010-0000-0700-00000B000000}" name="OCT" totalsRowFunction="sum" dataDxfId="104" totalsRowDxfId="103"/>
    <tableColumn id="12" xr3:uid="{00000000-0010-0000-0700-00000C000000}" name="NOV" totalsRowFunction="sum" dataDxfId="102" totalsRowDxfId="101"/>
    <tableColumn id="13" xr3:uid="{00000000-0010-0000-0700-00000D000000}" name="DEC" totalsRowFunction="sum" dataDxfId="100" totalsRowDxfId="99"/>
    <tableColumn id="14" xr3:uid="{00000000-0010-0000-0700-00000E000000}" name="Total" totalsRowFunction="sum" dataDxfId="98" totalsRowDxfId="97">
      <calculatedColumnFormula>SUM(B91:M91)</calculatedColumnFormula>
    </tableColumn>
    <tableColumn id="15" xr3:uid="{00000000-0010-0000-0700-00000F000000}" name="Avg" totalsRowFunction="custom" dataDxfId="96" totalsRowDxfId="95">
      <calculatedColumnFormula>N91/COLUMNS(B91:M91)</calculatedColumnFormula>
      <totalsRowFormula>Table9[[#Totals],[Total]]/COLUMNS(Table9[[#Totals],[JAN]:[DEC]])</totalsRowFormula>
    </tableColumn>
  </tableColumns>
  <tableStyleInfo name="V42_ExpenseCategory2" showFirstColumn="1" showLastColumn="0" showRowStripes="0" showColumnStripes="1"/>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Table10" displayName="Table10" ref="A99:O107" totalsRowCount="1" headerRowDxfId="94" dataDxfId="93" totalsRowDxfId="92">
  <tableColumns count="15">
    <tableColumn id="1" xr3:uid="{00000000-0010-0000-0800-000001000000}" name="OBLIGATIONS" totalsRowFunction="custom" dataDxfId="91" totalsRowDxfId="90">
      <totalsRowFormula>"Total " &amp; Table10[[#Headers],[OBLIGATIONS]]</totalsRowFormula>
    </tableColumn>
    <tableColumn id="2" xr3:uid="{00000000-0010-0000-0800-000002000000}" name="JAN" totalsRowFunction="sum" dataDxfId="89" totalsRowDxfId="88"/>
    <tableColumn id="3" xr3:uid="{00000000-0010-0000-0800-000003000000}" name="FEB" totalsRowFunction="sum" dataDxfId="87" totalsRowDxfId="86"/>
    <tableColumn id="4" xr3:uid="{00000000-0010-0000-0800-000004000000}" name="MAR" totalsRowFunction="sum" dataDxfId="85" totalsRowDxfId="84"/>
    <tableColumn id="5" xr3:uid="{00000000-0010-0000-0800-000005000000}" name="APR" totalsRowFunction="sum" dataDxfId="83" totalsRowDxfId="82"/>
    <tableColumn id="6" xr3:uid="{00000000-0010-0000-0800-000006000000}" name="MAY" totalsRowFunction="sum" dataDxfId="81" totalsRowDxfId="80"/>
    <tableColumn id="7" xr3:uid="{00000000-0010-0000-0800-000007000000}" name="JUN" totalsRowFunction="sum" dataDxfId="79" totalsRowDxfId="78"/>
    <tableColumn id="8" xr3:uid="{00000000-0010-0000-0800-000008000000}" name="JUL" totalsRowFunction="sum" dataDxfId="77" totalsRowDxfId="76"/>
    <tableColumn id="9" xr3:uid="{00000000-0010-0000-0800-000009000000}" name="AUG" totalsRowFunction="sum" dataDxfId="75" totalsRowDxfId="74"/>
    <tableColumn id="10" xr3:uid="{00000000-0010-0000-0800-00000A000000}" name="SEP" totalsRowFunction="sum" dataDxfId="73" totalsRowDxfId="72"/>
    <tableColumn id="11" xr3:uid="{00000000-0010-0000-0800-00000B000000}" name="OCT" totalsRowFunction="sum" dataDxfId="71" totalsRowDxfId="70"/>
    <tableColumn id="12" xr3:uid="{00000000-0010-0000-0800-00000C000000}" name="NOV" totalsRowFunction="sum" dataDxfId="69" totalsRowDxfId="68"/>
    <tableColumn id="13" xr3:uid="{00000000-0010-0000-0800-00000D000000}" name="DEC" totalsRowFunction="sum" dataDxfId="67" totalsRowDxfId="66"/>
    <tableColumn id="14" xr3:uid="{00000000-0010-0000-0800-00000E000000}" name="Total" totalsRowFunction="sum" dataDxfId="65" totalsRowDxfId="64">
      <calculatedColumnFormula>SUM(B100:M100)</calculatedColumnFormula>
    </tableColumn>
    <tableColumn id="15" xr3:uid="{00000000-0010-0000-0800-00000F000000}" name="Avg" totalsRowFunction="custom" dataDxfId="63" totalsRowDxfId="62">
      <calculatedColumnFormula>N100/COLUMNS(B100:M100)</calculatedColumnFormula>
      <totalsRowFormula>Table10[[#Totals],[Total]]/COLUMNS(Table10[[#Totals],[JAN]:[DEC]])</totalsRowFormula>
    </tableColumn>
  </tableColumns>
  <tableStyleInfo name="V42_ExpenseCategory2" showFirstColumn="1" showLastColumn="0" showRowStripes="0" showColumnStripes="1"/>
</table>
</file>

<file path=xl/theme/theme1.xml><?xml version="1.0" encoding="utf-8"?>
<a:theme xmlns:a="http://schemas.openxmlformats.org/drawingml/2006/main" name="Vertex42">
  <a:themeElements>
    <a:clrScheme name="Office42">
      <a:dk1>
        <a:sysClr val="windowText" lastClr="000000"/>
      </a:dk1>
      <a:lt1>
        <a:srgbClr val="FFFFFF"/>
      </a:lt1>
      <a:dk2>
        <a:srgbClr val="283C61"/>
      </a:dk2>
      <a:lt2>
        <a:srgbClr val="F1EBDD"/>
      </a:lt2>
      <a:accent1>
        <a:srgbClr val="597CBB"/>
      </a:accent1>
      <a:accent2>
        <a:srgbClr val="BB5965"/>
      </a:accent2>
      <a:accent3>
        <a:srgbClr val="6CBB59"/>
      </a:accent3>
      <a:accent4>
        <a:srgbClr val="BB7C59"/>
      </a:accent4>
      <a:accent5>
        <a:srgbClr val="9F59BB"/>
      </a:accent5>
      <a:accent6>
        <a:srgbClr val="59BBAB"/>
      </a:accent6>
      <a:hlink>
        <a:srgbClr val="BFD9B6"/>
      </a:hlink>
      <a:folHlink>
        <a:srgbClr val="D0B6D9"/>
      </a:folHlink>
    </a:clrScheme>
    <a:fontScheme name="Vertex42">
      <a:majorFont>
        <a:latin typeface="Arial"/>
        <a:ea typeface=""/>
        <a:cs typeface=""/>
      </a:majorFont>
      <a:minorFont>
        <a:latin typeface="Trebuchet M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13" Type="http://schemas.openxmlformats.org/officeDocument/2006/relationships/table" Target="../tables/table11.xml"/><Relationship Id="rId3" Type="http://schemas.openxmlformats.org/officeDocument/2006/relationships/table" Target="../tables/table1.xml"/><Relationship Id="rId7" Type="http://schemas.openxmlformats.org/officeDocument/2006/relationships/table" Target="../tables/table5.xml"/><Relationship Id="rId12" Type="http://schemas.openxmlformats.org/officeDocument/2006/relationships/table" Target="../tables/table10.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 Id="rId1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ExcelTemplates/money-management-template.html" TargetMode="External"/><Relationship Id="rId7" Type="http://schemas.openxmlformats.org/officeDocument/2006/relationships/drawing" Target="../drawings/drawing1.xml"/><Relationship Id="rId2" Type="http://schemas.openxmlformats.org/officeDocument/2006/relationships/hyperlink" Target="https://www.vertex42.com/ExcelArticles/how-to-make-a-budget.html" TargetMode="External"/><Relationship Id="rId1" Type="http://schemas.openxmlformats.org/officeDocument/2006/relationships/hyperlink" Target="https://www.vertex42.com/ExcelTemplates/personal-budget-spreadsheet.html" TargetMode="External"/><Relationship Id="rId6" Type="http://schemas.openxmlformats.org/officeDocument/2006/relationships/printerSettings" Target="../printerSettings/printerSettings2.bin"/><Relationship Id="rId5" Type="http://schemas.openxmlformats.org/officeDocument/2006/relationships/hyperlink" Target="https://www.vertex42.com/ExcelTemplates/income-and-expense-worksheet.html" TargetMode="External"/><Relationship Id="rId4" Type="http://schemas.openxmlformats.org/officeDocument/2006/relationships/hyperlink" Target="https://www.vertex42.com/blog/money/principles-of-personal-finance.html"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vertex42.com/ExcelTemplates/personal-budget-spreadsheet.html" TargetMode="External"/><Relationship Id="rId1" Type="http://schemas.openxmlformats.org/officeDocument/2006/relationships/hyperlink" Target="https://www.vertex42.com/licensing/EULA_personaluse.html" TargetMode="External"/><Relationship Id="rId5" Type="http://schemas.openxmlformats.org/officeDocument/2006/relationships/image" Target="../media/image3.png"/><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27"/>
  <sheetViews>
    <sheetView showGridLines="0" tabSelected="1" workbookViewId="0">
      <pane ySplit="9" topLeftCell="A10" activePane="bottomLeft" state="frozen"/>
      <selection pane="bottomLeft" activeCell="F1" sqref="F1"/>
    </sheetView>
  </sheetViews>
  <sheetFormatPr defaultColWidth="9" defaultRowHeight="14.4" x14ac:dyDescent="0.35"/>
  <cols>
    <col min="1" max="1" width="18.8984375" style="1" customWidth="1"/>
    <col min="2" max="13" width="6.19921875" style="1" customWidth="1"/>
    <col min="14" max="14" width="7.3984375" style="1" customWidth="1"/>
    <col min="15" max="15" width="6.19921875" style="1" customWidth="1"/>
    <col min="16" max="16384" width="9" style="1"/>
  </cols>
  <sheetData>
    <row r="1" spans="1:16" s="25" customFormat="1" ht="26.1" customHeight="1" x14ac:dyDescent="0.35">
      <c r="A1" s="53" t="s">
        <v>105</v>
      </c>
      <c r="B1" s="27"/>
      <c r="C1" s="27"/>
      <c r="D1" s="27"/>
      <c r="E1" s="27"/>
      <c r="F1" s="27"/>
      <c r="G1" s="27"/>
      <c r="H1" s="26"/>
      <c r="I1" s="26"/>
      <c r="J1" s="26"/>
      <c r="K1" s="26"/>
      <c r="L1" s="26"/>
      <c r="M1" s="26"/>
      <c r="N1" s="26"/>
      <c r="O1" s="26"/>
    </row>
    <row r="2" spans="1:16" x14ac:dyDescent="0.35">
      <c r="A2" s="54"/>
      <c r="B2" s="28"/>
      <c r="C2" s="28"/>
      <c r="D2" s="28"/>
      <c r="E2" s="28"/>
      <c r="F2" s="28"/>
      <c r="G2" s="28"/>
      <c r="H2" s="3"/>
      <c r="I2" s="3"/>
      <c r="J2" s="3"/>
      <c r="K2" s="3"/>
      <c r="L2" s="3"/>
      <c r="M2" s="3"/>
      <c r="N2" s="2"/>
      <c r="O2" s="75"/>
    </row>
    <row r="3" spans="1:16" x14ac:dyDescent="0.35">
      <c r="A3" s="2"/>
      <c r="O3" s="76"/>
    </row>
    <row r="4" spans="1:16" x14ac:dyDescent="0.35">
      <c r="A4" s="5" t="s">
        <v>63</v>
      </c>
      <c r="B4" s="6">
        <v>1500</v>
      </c>
      <c r="M4" s="7" t="s">
        <v>82</v>
      </c>
    </row>
    <row r="5" spans="1:16" s="36" customFormat="1" x14ac:dyDescent="0.25">
      <c r="A5" s="34"/>
      <c r="B5" s="35" t="s">
        <v>64</v>
      </c>
      <c r="C5" s="35" t="s">
        <v>65</v>
      </c>
      <c r="D5" s="35" t="s">
        <v>66</v>
      </c>
      <c r="E5" s="35" t="s">
        <v>67</v>
      </c>
      <c r="F5" s="35" t="s">
        <v>68</v>
      </c>
      <c r="G5" s="35" t="s">
        <v>69</v>
      </c>
      <c r="H5" s="35" t="s">
        <v>70</v>
      </c>
      <c r="I5" s="35" t="s">
        <v>71</v>
      </c>
      <c r="J5" s="35" t="s">
        <v>72</v>
      </c>
      <c r="K5" s="35" t="s">
        <v>73</v>
      </c>
      <c r="L5" s="35" t="s">
        <v>74</v>
      </c>
      <c r="M5" s="35" t="s">
        <v>75</v>
      </c>
      <c r="N5" s="34" t="s">
        <v>76</v>
      </c>
      <c r="O5" s="34" t="s">
        <v>84</v>
      </c>
    </row>
    <row r="6" spans="1:16" s="36" customFormat="1" x14ac:dyDescent="0.25">
      <c r="A6" s="8" t="s">
        <v>2</v>
      </c>
      <c r="B6" s="9">
        <f>Table2[[#Totals],[JAN]]</f>
        <v>0</v>
      </c>
      <c r="C6" s="9">
        <f>Table2[[#Totals],[FEB]]</f>
        <v>0</v>
      </c>
      <c r="D6" s="9">
        <f>Table2[[#Totals],[MAR]]</f>
        <v>0</v>
      </c>
      <c r="E6" s="9">
        <f>Table2[[#Totals],[APR]]</f>
        <v>0</v>
      </c>
      <c r="F6" s="9">
        <f>Table2[[#Totals],[MAY]]</f>
        <v>0</v>
      </c>
      <c r="G6" s="9">
        <f>Table2[[#Totals],[JUN]]</f>
        <v>0</v>
      </c>
      <c r="H6" s="9">
        <f>Table2[[#Totals],[JUL]]</f>
        <v>0</v>
      </c>
      <c r="I6" s="9">
        <f>Table2[[#Totals],[AUG]]</f>
        <v>0</v>
      </c>
      <c r="J6" s="9">
        <f>Table2[[#Totals],[SEP]]</f>
        <v>0</v>
      </c>
      <c r="K6" s="9">
        <f>Table2[[#Totals],[OCT]]</f>
        <v>0</v>
      </c>
      <c r="L6" s="9">
        <f>Table2[[#Totals],[NOV]]</f>
        <v>0</v>
      </c>
      <c r="M6" s="9">
        <f>Table2[[#Totals],[DEC]]</f>
        <v>0</v>
      </c>
      <c r="N6" s="37">
        <f>SUM(B6:M6)</f>
        <v>0</v>
      </c>
      <c r="O6" s="37">
        <f>N6/COLUMNS(B6:M6)</f>
        <v>0</v>
      </c>
    </row>
    <row r="7" spans="1:16" s="36" customFormat="1" x14ac:dyDescent="0.25">
      <c r="A7" s="10" t="s">
        <v>3</v>
      </c>
      <c r="B7" s="11">
        <f>SUM(Table3[[#Totals],[JAN]],Table4[[#Totals],[JAN]],Table5[[#Totals],[JAN]],Table6[[#Totals],[JAN]],Table7[[#Totals],[JAN]],Table8[[#Totals],[JAN]],Table9[[#Totals],[JAN]],Table10[[#Totals],[JAN]],Table11[[#Totals],[JAN]],Table12[[#Totals],[JAN]])</f>
        <v>0</v>
      </c>
      <c r="C7" s="11">
        <f>SUM(Table3[[#Totals],[FEB]],Table4[[#Totals],[FEB]],Table5[[#Totals],[FEB]],Table6[[#Totals],[FEB]],Table7[[#Totals],[FEB]],Table8[[#Totals],[FEB]],Table9[[#Totals],[FEB]],Table10[[#Totals],[FEB]],Table11[[#Totals],[FEB]],Table12[[#Totals],[FEB]])</f>
        <v>0</v>
      </c>
      <c r="D7" s="11">
        <f>SUM(Table3[[#Totals],[MAR]],Table4[[#Totals],[MAR]],Table5[[#Totals],[MAR]],Table6[[#Totals],[MAR]],Table7[[#Totals],[MAR]],Table8[[#Totals],[MAR]],Table9[[#Totals],[MAR]],Table10[[#Totals],[MAR]],Table11[[#Totals],[MAR]],Table12[[#Totals],[MAR]])</f>
        <v>0</v>
      </c>
      <c r="E7" s="11">
        <f>SUM(Table3[[#Totals],[APR]],Table4[[#Totals],[APR]],Table5[[#Totals],[APR]],Table6[[#Totals],[APR]],Table7[[#Totals],[APR]],Table8[[#Totals],[APR]],Table9[[#Totals],[APR]],Table10[[#Totals],[APR]],Table11[[#Totals],[APR]],Table12[[#Totals],[APR]])</f>
        <v>0</v>
      </c>
      <c r="F7" s="11">
        <f>SUM(Table3[[#Totals],[MAY]],Table4[[#Totals],[MAY]],Table5[[#Totals],[MAY]],Table6[[#Totals],[MAY]],Table7[[#Totals],[MAY]],Table8[[#Totals],[MAY]],Table9[[#Totals],[MAY]],Table10[[#Totals],[MAY]],Table11[[#Totals],[MAY]],Table12[[#Totals],[MAY]])</f>
        <v>0</v>
      </c>
      <c r="G7" s="11">
        <f>SUM(Table3[[#Totals],[JUN]],Table4[[#Totals],[JUN]],Table5[[#Totals],[JUN]],Table6[[#Totals],[JUN]],Table7[[#Totals],[JUN]],Table8[[#Totals],[JUN]],Table9[[#Totals],[JUN]],Table10[[#Totals],[JUN]],Table11[[#Totals],[JUN]],Table12[[#Totals],[JUN]])</f>
        <v>0</v>
      </c>
      <c r="H7" s="11">
        <f>SUM(Table3[[#Totals],[JUL]],Table4[[#Totals],[JUL]],Table5[[#Totals],[JUL]],Table6[[#Totals],[JUL]],Table7[[#Totals],[JUL]],Table8[[#Totals],[JUL]],Table9[[#Totals],[JUL]],Table10[[#Totals],[JUL]],Table11[[#Totals],[JUL]],Table12[[#Totals],[JUL]])</f>
        <v>0</v>
      </c>
      <c r="I7" s="11">
        <f>SUM(Table3[[#Totals],[AUG]],Table4[[#Totals],[AUG]],Table5[[#Totals],[AUG]],Table6[[#Totals],[AUG]],Table7[[#Totals],[AUG]],Table8[[#Totals],[AUG]],Table9[[#Totals],[AUG]],Table10[[#Totals],[AUG]],Table11[[#Totals],[AUG]],Table12[[#Totals],[AUG]])</f>
        <v>0</v>
      </c>
      <c r="J7" s="11">
        <f>SUM(Table3[[#Totals],[SEP]],Table4[[#Totals],[SEP]],Table5[[#Totals],[SEP]],Table6[[#Totals],[SEP]],Table7[[#Totals],[SEP]],Table8[[#Totals],[SEP]],Table9[[#Totals],[SEP]],Table10[[#Totals],[SEP]],Table11[[#Totals],[SEP]],Table12[[#Totals],[SEP]])</f>
        <v>0</v>
      </c>
      <c r="K7" s="11">
        <f>SUM(Table3[[#Totals],[OCT]],Table4[[#Totals],[OCT]],Table5[[#Totals],[OCT]],Table6[[#Totals],[OCT]],Table7[[#Totals],[OCT]],Table8[[#Totals],[OCT]],Table9[[#Totals],[OCT]],Table10[[#Totals],[OCT]],Table11[[#Totals],[OCT]],Table12[[#Totals],[OCT]])</f>
        <v>0</v>
      </c>
      <c r="L7" s="11">
        <f>SUM(Table3[[#Totals],[NOV]],Table4[[#Totals],[NOV]],Table5[[#Totals],[NOV]],Table6[[#Totals],[NOV]],Table7[[#Totals],[NOV]],Table8[[#Totals],[NOV]],Table9[[#Totals],[NOV]],Table10[[#Totals],[NOV]],Table11[[#Totals],[NOV]],Table12[[#Totals],[NOV]])</f>
        <v>0</v>
      </c>
      <c r="M7" s="11">
        <f>SUM(Table3[[#Totals],[DEC]],Table4[[#Totals],[DEC]],Table5[[#Totals],[DEC]],Table6[[#Totals],[DEC]],Table7[[#Totals],[DEC]],Table8[[#Totals],[DEC]],Table9[[#Totals],[DEC]],Table10[[#Totals],[DEC]],Table11[[#Totals],[DEC]],Table12[[#Totals],[DEC]])</f>
        <v>0</v>
      </c>
      <c r="N7" s="37">
        <f>SUM(B7:M7)</f>
        <v>0</v>
      </c>
      <c r="O7" s="37">
        <f>N7/COLUMNS(B7:M7)</f>
        <v>0</v>
      </c>
    </row>
    <row r="8" spans="1:16" s="36" customFormat="1" ht="15" thickBot="1" x14ac:dyDescent="0.3">
      <c r="A8" s="12" t="s">
        <v>115</v>
      </c>
      <c r="B8" s="29">
        <f t="shared" ref="B8:M8" si="0">B6-B7</f>
        <v>0</v>
      </c>
      <c r="C8" s="29">
        <f t="shared" si="0"/>
        <v>0</v>
      </c>
      <c r="D8" s="29">
        <f t="shared" si="0"/>
        <v>0</v>
      </c>
      <c r="E8" s="29">
        <f t="shared" si="0"/>
        <v>0</v>
      </c>
      <c r="F8" s="29">
        <f t="shared" si="0"/>
        <v>0</v>
      </c>
      <c r="G8" s="29">
        <f t="shared" si="0"/>
        <v>0</v>
      </c>
      <c r="H8" s="29">
        <f t="shared" si="0"/>
        <v>0</v>
      </c>
      <c r="I8" s="29">
        <f t="shared" si="0"/>
        <v>0</v>
      </c>
      <c r="J8" s="29">
        <f t="shared" si="0"/>
        <v>0</v>
      </c>
      <c r="K8" s="29">
        <f t="shared" si="0"/>
        <v>0</v>
      </c>
      <c r="L8" s="29">
        <f t="shared" si="0"/>
        <v>0</v>
      </c>
      <c r="M8" s="29">
        <f t="shared" si="0"/>
        <v>0</v>
      </c>
      <c r="N8" s="29">
        <f>SUM(B8:M8)</f>
        <v>0</v>
      </c>
      <c r="O8" s="29">
        <f>N8/COLUMNS(B8:M8)</f>
        <v>0</v>
      </c>
    </row>
    <row r="9" spans="1:16" s="36" customFormat="1" ht="15" thickTop="1" x14ac:dyDescent="0.25">
      <c r="A9" s="8" t="s">
        <v>77</v>
      </c>
      <c r="B9" s="9">
        <f>B6-B7+B4</f>
        <v>1500</v>
      </c>
      <c r="C9" s="9">
        <f t="shared" ref="C9:M9" si="1">B9+C6-C7</f>
        <v>1500</v>
      </c>
      <c r="D9" s="9">
        <f t="shared" si="1"/>
        <v>1500</v>
      </c>
      <c r="E9" s="9">
        <f t="shared" si="1"/>
        <v>1500</v>
      </c>
      <c r="F9" s="9">
        <f t="shared" si="1"/>
        <v>1500</v>
      </c>
      <c r="G9" s="9">
        <f t="shared" si="1"/>
        <v>1500</v>
      </c>
      <c r="H9" s="9">
        <f t="shared" si="1"/>
        <v>1500</v>
      </c>
      <c r="I9" s="9">
        <f t="shared" si="1"/>
        <v>1500</v>
      </c>
      <c r="J9" s="9">
        <f t="shared" si="1"/>
        <v>1500</v>
      </c>
      <c r="K9" s="9">
        <f t="shared" si="1"/>
        <v>1500</v>
      </c>
      <c r="L9" s="9">
        <f t="shared" si="1"/>
        <v>1500</v>
      </c>
      <c r="M9" s="9">
        <f t="shared" si="1"/>
        <v>1500</v>
      </c>
      <c r="N9" s="38"/>
      <c r="O9" s="38"/>
    </row>
    <row r="10" spans="1:16" s="36" customFormat="1" x14ac:dyDescent="0.25"/>
    <row r="11" spans="1:16" s="33" customFormat="1" x14ac:dyDescent="0.25">
      <c r="A11" s="30" t="s">
        <v>1</v>
      </c>
      <c r="B11" s="31" t="s">
        <v>64</v>
      </c>
      <c r="C11" s="31" t="s">
        <v>65</v>
      </c>
      <c r="D11" s="31" t="s">
        <v>66</v>
      </c>
      <c r="E11" s="31" t="s">
        <v>67</v>
      </c>
      <c r="F11" s="31" t="s">
        <v>68</v>
      </c>
      <c r="G11" s="31" t="s">
        <v>69</v>
      </c>
      <c r="H11" s="31" t="s">
        <v>70</v>
      </c>
      <c r="I11" s="31" t="s">
        <v>71</v>
      </c>
      <c r="J11" s="31" t="s">
        <v>72</v>
      </c>
      <c r="K11" s="31" t="s">
        <v>73</v>
      </c>
      <c r="L11" s="31" t="s">
        <v>74</v>
      </c>
      <c r="M11" s="31" t="s">
        <v>75</v>
      </c>
      <c r="N11" s="32" t="s">
        <v>76</v>
      </c>
      <c r="O11" s="32" t="s">
        <v>84</v>
      </c>
      <c r="P11" s="49"/>
    </row>
    <row r="12" spans="1:16" s="33" customFormat="1" ht="13.2" x14ac:dyDescent="0.25">
      <c r="A12" s="39" t="s">
        <v>10</v>
      </c>
      <c r="B12" s="40"/>
      <c r="C12" s="40"/>
      <c r="D12" s="40"/>
      <c r="E12" s="40"/>
      <c r="F12" s="40"/>
      <c r="G12" s="40"/>
      <c r="H12" s="40"/>
      <c r="I12" s="40"/>
      <c r="J12" s="40"/>
      <c r="K12" s="40"/>
      <c r="L12" s="40"/>
      <c r="M12" s="40"/>
      <c r="N12" s="48">
        <f t="shared" ref="N12:N18" si="2">SUM(B12:M12)</f>
        <v>0</v>
      </c>
      <c r="O12" s="48">
        <f t="shared" ref="O12:O18" si="3">N12/COLUMNS(B12:M12)</f>
        <v>0</v>
      </c>
    </row>
    <row r="13" spans="1:16" s="33" customFormat="1" ht="13.2" x14ac:dyDescent="0.25">
      <c r="A13" s="39" t="s">
        <v>4</v>
      </c>
      <c r="B13" s="40"/>
      <c r="C13" s="40"/>
      <c r="D13" s="40"/>
      <c r="E13" s="40"/>
      <c r="F13" s="40"/>
      <c r="G13" s="40"/>
      <c r="H13" s="40"/>
      <c r="I13" s="40"/>
      <c r="J13" s="40"/>
      <c r="K13" s="40"/>
      <c r="L13" s="40"/>
      <c r="M13" s="40"/>
      <c r="N13" s="48">
        <f t="shared" si="2"/>
        <v>0</v>
      </c>
      <c r="O13" s="48">
        <f t="shared" si="3"/>
        <v>0</v>
      </c>
    </row>
    <row r="14" spans="1:16" s="33" customFormat="1" ht="13.2" x14ac:dyDescent="0.25">
      <c r="A14" s="39" t="s">
        <v>5</v>
      </c>
      <c r="B14" s="40"/>
      <c r="C14" s="40"/>
      <c r="D14" s="40"/>
      <c r="E14" s="40"/>
      <c r="F14" s="40"/>
      <c r="G14" s="40"/>
      <c r="H14" s="40"/>
      <c r="I14" s="40"/>
      <c r="J14" s="40"/>
      <c r="K14" s="40"/>
      <c r="L14" s="40"/>
      <c r="M14" s="40"/>
      <c r="N14" s="48">
        <f t="shared" si="2"/>
        <v>0</v>
      </c>
      <c r="O14" s="48">
        <f t="shared" si="3"/>
        <v>0</v>
      </c>
    </row>
    <row r="15" spans="1:16" s="33" customFormat="1" ht="13.2" x14ac:dyDescent="0.25">
      <c r="A15" s="39" t="s">
        <v>9</v>
      </c>
      <c r="B15" s="40"/>
      <c r="C15" s="40"/>
      <c r="D15" s="40"/>
      <c r="E15" s="40"/>
      <c r="F15" s="40"/>
      <c r="G15" s="40"/>
      <c r="H15" s="40"/>
      <c r="I15" s="40"/>
      <c r="J15" s="40"/>
      <c r="K15" s="40"/>
      <c r="L15" s="40"/>
      <c r="M15" s="40"/>
      <c r="N15" s="48">
        <f t="shared" si="2"/>
        <v>0</v>
      </c>
      <c r="O15" s="48">
        <f t="shared" si="3"/>
        <v>0</v>
      </c>
    </row>
    <row r="16" spans="1:16" s="33" customFormat="1" ht="13.2" x14ac:dyDescent="0.25">
      <c r="A16" s="39" t="s">
        <v>83</v>
      </c>
      <c r="B16" s="40"/>
      <c r="C16" s="40"/>
      <c r="D16" s="40"/>
      <c r="E16" s="40"/>
      <c r="F16" s="40"/>
      <c r="G16" s="40"/>
      <c r="H16" s="40"/>
      <c r="I16" s="40"/>
      <c r="J16" s="40"/>
      <c r="K16" s="40"/>
      <c r="L16" s="40"/>
      <c r="M16" s="40"/>
      <c r="N16" s="48">
        <f t="shared" si="2"/>
        <v>0</v>
      </c>
      <c r="O16" s="48">
        <f t="shared" si="3"/>
        <v>0</v>
      </c>
    </row>
    <row r="17" spans="1:16" s="33" customFormat="1" ht="13.2" x14ac:dyDescent="0.25">
      <c r="A17" s="39" t="s">
        <v>11</v>
      </c>
      <c r="B17" s="40"/>
      <c r="C17" s="40"/>
      <c r="D17" s="40"/>
      <c r="E17" s="40"/>
      <c r="F17" s="40"/>
      <c r="G17" s="40"/>
      <c r="H17" s="40"/>
      <c r="I17" s="40"/>
      <c r="J17" s="40"/>
      <c r="K17" s="40"/>
      <c r="L17" s="40"/>
      <c r="M17" s="40"/>
      <c r="N17" s="48">
        <f t="shared" si="2"/>
        <v>0</v>
      </c>
      <c r="O17" s="48">
        <f t="shared" si="3"/>
        <v>0</v>
      </c>
    </row>
    <row r="18" spans="1:16" s="33" customFormat="1" ht="13.2" x14ac:dyDescent="0.25">
      <c r="A18" s="39" t="s">
        <v>16</v>
      </c>
      <c r="B18" s="40"/>
      <c r="C18" s="40"/>
      <c r="D18" s="40"/>
      <c r="E18" s="40"/>
      <c r="F18" s="40"/>
      <c r="G18" s="40"/>
      <c r="H18" s="40"/>
      <c r="I18" s="40"/>
      <c r="J18" s="40"/>
      <c r="K18" s="40"/>
      <c r="L18" s="40"/>
      <c r="M18" s="40"/>
      <c r="N18" s="48">
        <f t="shared" si="2"/>
        <v>0</v>
      </c>
      <c r="O18" s="48">
        <f t="shared" si="3"/>
        <v>0</v>
      </c>
    </row>
    <row r="19" spans="1:16" s="33" customFormat="1" ht="13.2" x14ac:dyDescent="0.25">
      <c r="A19" s="42" t="str">
        <f>"Total " &amp; Table2[[#Headers],[INCOME]]</f>
        <v>Total INCOME</v>
      </c>
      <c r="B19" s="43">
        <f>SUBTOTAL(109,Table2[JAN])</f>
        <v>0</v>
      </c>
      <c r="C19" s="43">
        <f>SUBTOTAL(109,Table2[FEB])</f>
        <v>0</v>
      </c>
      <c r="D19" s="43">
        <f>SUBTOTAL(109,Table2[MAR])</f>
        <v>0</v>
      </c>
      <c r="E19" s="43">
        <f>SUBTOTAL(109,Table2[APR])</f>
        <v>0</v>
      </c>
      <c r="F19" s="43">
        <f>SUBTOTAL(109,Table2[MAY])</f>
        <v>0</v>
      </c>
      <c r="G19" s="43">
        <f>SUBTOTAL(109,Table2[JUN])</f>
        <v>0</v>
      </c>
      <c r="H19" s="43">
        <f>SUBTOTAL(109,Table2[JUL])</f>
        <v>0</v>
      </c>
      <c r="I19" s="43">
        <f>SUBTOTAL(109,Table2[AUG])</f>
        <v>0</v>
      </c>
      <c r="J19" s="43">
        <f>SUBTOTAL(109,Table2[SEP])</f>
        <v>0</v>
      </c>
      <c r="K19" s="43">
        <f>SUBTOTAL(109,Table2[OCT])</f>
        <v>0</v>
      </c>
      <c r="L19" s="43">
        <f>SUBTOTAL(109,Table2[NOV])</f>
        <v>0</v>
      </c>
      <c r="M19" s="43">
        <f>SUBTOTAL(109,Table2[DEC])</f>
        <v>0</v>
      </c>
      <c r="N19" s="41">
        <f>SUBTOTAL(109,Table2[Total])</f>
        <v>0</v>
      </c>
      <c r="O19" s="41">
        <f>Table2[[#Totals],[Total]]/COLUMNS(Table2[[#Totals],[JAN]:[DEC]])</f>
        <v>0</v>
      </c>
    </row>
    <row r="20" spans="1:16" s="33" customFormat="1" ht="12" x14ac:dyDescent="0.25">
      <c r="A20" s="44"/>
      <c r="B20" s="44"/>
      <c r="C20" s="44"/>
      <c r="D20" s="44"/>
      <c r="E20" s="44"/>
      <c r="F20" s="44"/>
      <c r="G20" s="44"/>
      <c r="H20" s="44"/>
      <c r="I20" s="44"/>
      <c r="J20" s="44"/>
      <c r="K20" s="44"/>
      <c r="L20" s="44"/>
      <c r="M20" s="44"/>
      <c r="N20" s="44"/>
      <c r="O20" s="44"/>
    </row>
    <row r="21" spans="1:16" s="33" customFormat="1" x14ac:dyDescent="0.25">
      <c r="A21" s="30" t="s">
        <v>13</v>
      </c>
      <c r="B21" s="31" t="s">
        <v>64</v>
      </c>
      <c r="C21" s="31" t="s">
        <v>65</v>
      </c>
      <c r="D21" s="31" t="s">
        <v>66</v>
      </c>
      <c r="E21" s="31" t="s">
        <v>67</v>
      </c>
      <c r="F21" s="31" t="s">
        <v>68</v>
      </c>
      <c r="G21" s="31" t="s">
        <v>69</v>
      </c>
      <c r="H21" s="31" t="s">
        <v>70</v>
      </c>
      <c r="I21" s="31" t="s">
        <v>71</v>
      </c>
      <c r="J21" s="31" t="s">
        <v>72</v>
      </c>
      <c r="K21" s="31" t="s">
        <v>73</v>
      </c>
      <c r="L21" s="31" t="s">
        <v>74</v>
      </c>
      <c r="M21" s="31" t="s">
        <v>75</v>
      </c>
      <c r="N21" s="32" t="s">
        <v>76</v>
      </c>
      <c r="O21" s="32" t="s">
        <v>84</v>
      </c>
      <c r="P21" s="49"/>
    </row>
    <row r="22" spans="1:16" s="33" customFormat="1" ht="13.2" x14ac:dyDescent="0.25">
      <c r="A22" s="39" t="s">
        <v>51</v>
      </c>
      <c r="B22" s="40"/>
      <c r="C22" s="40"/>
      <c r="D22" s="40"/>
      <c r="E22" s="40"/>
      <c r="F22" s="40"/>
      <c r="G22" s="40"/>
      <c r="H22" s="40"/>
      <c r="I22" s="40"/>
      <c r="J22" s="40"/>
      <c r="K22" s="40"/>
      <c r="L22" s="40"/>
      <c r="M22" s="40"/>
      <c r="N22" s="48">
        <f>SUM(B22:M22)</f>
        <v>0</v>
      </c>
      <c r="O22" s="48">
        <f t="shared" ref="O22:O34" si="4">N22/COLUMNS(B22:M22)</f>
        <v>0</v>
      </c>
    </row>
    <row r="23" spans="1:16" s="33" customFormat="1" ht="13.2" x14ac:dyDescent="0.25">
      <c r="A23" s="39" t="s">
        <v>59</v>
      </c>
      <c r="B23" s="40"/>
      <c r="C23" s="40"/>
      <c r="D23" s="40"/>
      <c r="E23" s="40"/>
      <c r="F23" s="40"/>
      <c r="G23" s="40"/>
      <c r="H23" s="40"/>
      <c r="I23" s="40"/>
      <c r="J23" s="40"/>
      <c r="K23" s="40"/>
      <c r="L23" s="40"/>
      <c r="M23" s="40"/>
      <c r="N23" s="48">
        <f t="shared" ref="N23:N34" si="5">SUM(B23:M23)</f>
        <v>0</v>
      </c>
      <c r="O23" s="48">
        <f t="shared" si="4"/>
        <v>0</v>
      </c>
    </row>
    <row r="24" spans="1:16" s="33" customFormat="1" ht="13.2" x14ac:dyDescent="0.25">
      <c r="A24" s="39" t="s">
        <v>14</v>
      </c>
      <c r="B24" s="40"/>
      <c r="C24" s="40"/>
      <c r="D24" s="40"/>
      <c r="E24" s="40"/>
      <c r="F24" s="40"/>
      <c r="G24" s="40"/>
      <c r="H24" s="40"/>
      <c r="I24" s="40"/>
      <c r="J24" s="40"/>
      <c r="K24" s="40"/>
      <c r="L24" s="40"/>
      <c r="M24" s="40"/>
      <c r="N24" s="48">
        <f t="shared" si="5"/>
        <v>0</v>
      </c>
      <c r="O24" s="48">
        <f t="shared" si="4"/>
        <v>0</v>
      </c>
    </row>
    <row r="25" spans="1:16" s="33" customFormat="1" ht="13.2" x14ac:dyDescent="0.25">
      <c r="A25" s="39" t="s">
        <v>50</v>
      </c>
      <c r="B25" s="40"/>
      <c r="C25" s="40"/>
      <c r="D25" s="40"/>
      <c r="E25" s="40"/>
      <c r="F25" s="40"/>
      <c r="G25" s="40"/>
      <c r="H25" s="40"/>
      <c r="I25" s="40"/>
      <c r="J25" s="40"/>
      <c r="K25" s="40"/>
      <c r="L25" s="40"/>
      <c r="M25" s="40"/>
      <c r="N25" s="48">
        <f t="shared" si="5"/>
        <v>0</v>
      </c>
      <c r="O25" s="48">
        <f t="shared" si="4"/>
        <v>0</v>
      </c>
    </row>
    <row r="26" spans="1:16" s="33" customFormat="1" ht="13.2" x14ac:dyDescent="0.25">
      <c r="A26" s="39" t="s">
        <v>49</v>
      </c>
      <c r="B26" s="40"/>
      <c r="C26" s="40"/>
      <c r="D26" s="40"/>
      <c r="E26" s="40"/>
      <c r="F26" s="40"/>
      <c r="G26" s="40"/>
      <c r="H26" s="40"/>
      <c r="I26" s="40"/>
      <c r="J26" s="40"/>
      <c r="K26" s="40"/>
      <c r="L26" s="40"/>
      <c r="M26" s="40"/>
      <c r="N26" s="48">
        <f t="shared" si="5"/>
        <v>0</v>
      </c>
      <c r="O26" s="48">
        <f t="shared" si="4"/>
        <v>0</v>
      </c>
    </row>
    <row r="27" spans="1:16" s="33" customFormat="1" ht="13.2" x14ac:dyDescent="0.25">
      <c r="A27" s="39" t="s">
        <v>18</v>
      </c>
      <c r="B27" s="40"/>
      <c r="C27" s="40"/>
      <c r="D27" s="40"/>
      <c r="E27" s="40"/>
      <c r="F27" s="40"/>
      <c r="G27" s="40"/>
      <c r="H27" s="40"/>
      <c r="I27" s="40"/>
      <c r="J27" s="40"/>
      <c r="K27" s="40"/>
      <c r="L27" s="40"/>
      <c r="M27" s="40"/>
      <c r="N27" s="48">
        <f t="shared" si="5"/>
        <v>0</v>
      </c>
      <c r="O27" s="48">
        <f t="shared" si="4"/>
        <v>0</v>
      </c>
    </row>
    <row r="28" spans="1:16" s="33" customFormat="1" ht="13.2" x14ac:dyDescent="0.25">
      <c r="A28" s="39" t="s">
        <v>48</v>
      </c>
      <c r="B28" s="40"/>
      <c r="C28" s="40"/>
      <c r="D28" s="40"/>
      <c r="E28" s="40"/>
      <c r="F28" s="40"/>
      <c r="G28" s="40"/>
      <c r="H28" s="40"/>
      <c r="I28" s="40"/>
      <c r="J28" s="40"/>
      <c r="K28" s="40"/>
      <c r="L28" s="40"/>
      <c r="M28" s="40"/>
      <c r="N28" s="48">
        <f t="shared" si="5"/>
        <v>0</v>
      </c>
      <c r="O28" s="48">
        <f t="shared" si="4"/>
        <v>0</v>
      </c>
    </row>
    <row r="29" spans="1:16" s="33" customFormat="1" ht="13.2" x14ac:dyDescent="0.25">
      <c r="A29" s="39" t="s">
        <v>15</v>
      </c>
      <c r="B29" s="40"/>
      <c r="C29" s="40"/>
      <c r="D29" s="40"/>
      <c r="E29" s="40"/>
      <c r="F29" s="40"/>
      <c r="G29" s="40"/>
      <c r="H29" s="40"/>
      <c r="I29" s="40"/>
      <c r="J29" s="40"/>
      <c r="K29" s="40"/>
      <c r="L29" s="40"/>
      <c r="M29" s="40"/>
      <c r="N29" s="48">
        <f t="shared" si="5"/>
        <v>0</v>
      </c>
      <c r="O29" s="48">
        <f t="shared" si="4"/>
        <v>0</v>
      </c>
    </row>
    <row r="30" spans="1:16" s="33" customFormat="1" ht="13.2" x14ac:dyDescent="0.25">
      <c r="A30" s="39" t="s">
        <v>47</v>
      </c>
      <c r="B30" s="40"/>
      <c r="C30" s="40"/>
      <c r="D30" s="40"/>
      <c r="E30" s="40"/>
      <c r="F30" s="40"/>
      <c r="G30" s="40"/>
      <c r="H30" s="40"/>
      <c r="I30" s="40"/>
      <c r="J30" s="40"/>
      <c r="K30" s="40"/>
      <c r="L30" s="40"/>
      <c r="M30" s="40"/>
      <c r="N30" s="48">
        <f t="shared" si="5"/>
        <v>0</v>
      </c>
      <c r="O30" s="48">
        <f t="shared" si="4"/>
        <v>0</v>
      </c>
    </row>
    <row r="31" spans="1:16" s="33" customFormat="1" ht="13.2" x14ac:dyDescent="0.25">
      <c r="A31" s="39" t="s">
        <v>46</v>
      </c>
      <c r="B31" s="40"/>
      <c r="C31" s="40"/>
      <c r="D31" s="40"/>
      <c r="E31" s="40"/>
      <c r="F31" s="40"/>
      <c r="G31" s="40"/>
      <c r="H31" s="40"/>
      <c r="I31" s="40"/>
      <c r="J31" s="40"/>
      <c r="K31" s="40"/>
      <c r="L31" s="40"/>
      <c r="M31" s="40"/>
      <c r="N31" s="48">
        <f t="shared" si="5"/>
        <v>0</v>
      </c>
      <c r="O31" s="48">
        <f t="shared" si="4"/>
        <v>0</v>
      </c>
    </row>
    <row r="32" spans="1:16" s="33" customFormat="1" ht="13.2" x14ac:dyDescent="0.25">
      <c r="A32" s="39" t="s">
        <v>45</v>
      </c>
      <c r="B32" s="40"/>
      <c r="C32" s="40"/>
      <c r="D32" s="40"/>
      <c r="E32" s="40"/>
      <c r="F32" s="40"/>
      <c r="G32" s="40"/>
      <c r="H32" s="40"/>
      <c r="I32" s="40"/>
      <c r="J32" s="40"/>
      <c r="K32" s="40"/>
      <c r="L32" s="40"/>
      <c r="M32" s="40"/>
      <c r="N32" s="48">
        <f t="shared" si="5"/>
        <v>0</v>
      </c>
      <c r="O32" s="48">
        <f t="shared" si="4"/>
        <v>0</v>
      </c>
    </row>
    <row r="33" spans="1:16" s="33" customFormat="1" ht="13.2" x14ac:dyDescent="0.25">
      <c r="A33" s="39" t="s">
        <v>17</v>
      </c>
      <c r="B33" s="40"/>
      <c r="C33" s="40"/>
      <c r="D33" s="40"/>
      <c r="E33" s="40"/>
      <c r="F33" s="40"/>
      <c r="G33" s="40"/>
      <c r="H33" s="40"/>
      <c r="I33" s="40"/>
      <c r="J33" s="40"/>
      <c r="K33" s="40"/>
      <c r="L33" s="40"/>
      <c r="M33" s="40"/>
      <c r="N33" s="48">
        <f t="shared" si="5"/>
        <v>0</v>
      </c>
      <c r="O33" s="48">
        <f t="shared" si="4"/>
        <v>0</v>
      </c>
    </row>
    <row r="34" spans="1:16" s="33" customFormat="1" ht="13.2" x14ac:dyDescent="0.25">
      <c r="A34" s="39" t="s">
        <v>16</v>
      </c>
      <c r="B34" s="40"/>
      <c r="C34" s="40"/>
      <c r="D34" s="40"/>
      <c r="E34" s="40"/>
      <c r="F34" s="40"/>
      <c r="G34" s="40"/>
      <c r="H34" s="40"/>
      <c r="I34" s="40"/>
      <c r="J34" s="40"/>
      <c r="K34" s="40"/>
      <c r="L34" s="40"/>
      <c r="M34" s="40"/>
      <c r="N34" s="48">
        <f t="shared" si="5"/>
        <v>0</v>
      </c>
      <c r="O34" s="48">
        <f t="shared" si="4"/>
        <v>0</v>
      </c>
    </row>
    <row r="35" spans="1:16" s="33" customFormat="1" ht="13.2" x14ac:dyDescent="0.25">
      <c r="A35" s="42" t="str">
        <f>"Total "&amp;Table3[[#Headers],[HOME EXPENSES]]</f>
        <v>Total HOME EXPENSES</v>
      </c>
      <c r="B35" s="43">
        <f>SUBTOTAL(109,Table3[JAN])</f>
        <v>0</v>
      </c>
      <c r="C35" s="43">
        <f>SUBTOTAL(109,Table3[FEB])</f>
        <v>0</v>
      </c>
      <c r="D35" s="43">
        <f>SUBTOTAL(109,Table3[MAR])</f>
        <v>0</v>
      </c>
      <c r="E35" s="43">
        <f>SUBTOTAL(109,Table3[APR])</f>
        <v>0</v>
      </c>
      <c r="F35" s="43">
        <f>SUBTOTAL(109,Table3[MAY])</f>
        <v>0</v>
      </c>
      <c r="G35" s="43">
        <f>SUBTOTAL(109,Table3[JUN])</f>
        <v>0</v>
      </c>
      <c r="H35" s="43">
        <f>SUBTOTAL(109,Table3[JUL])</f>
        <v>0</v>
      </c>
      <c r="I35" s="43">
        <f>SUBTOTAL(109,Table3[AUG])</f>
        <v>0</v>
      </c>
      <c r="J35" s="43">
        <f>SUBTOTAL(109,Table3[SEP])</f>
        <v>0</v>
      </c>
      <c r="K35" s="43">
        <f>SUBTOTAL(109,Table3[OCT])</f>
        <v>0</v>
      </c>
      <c r="L35" s="43">
        <f>SUBTOTAL(109,Table3[NOV])</f>
        <v>0</v>
      </c>
      <c r="M35" s="43">
        <f>SUBTOTAL(109,Table3[DEC])</f>
        <v>0</v>
      </c>
      <c r="N35" s="41">
        <f>SUBTOTAL(109,Table3[Total])</f>
        <v>0</v>
      </c>
      <c r="O35" s="41">
        <f>Table3[[#Totals],[Total]]/COLUMNS(Table3[[#Totals],[JAN]:[DEC]])</f>
        <v>0</v>
      </c>
    </row>
    <row r="36" spans="1:16" s="33" customFormat="1" ht="12" x14ac:dyDescent="0.25">
      <c r="A36" s="45"/>
      <c r="B36" s="45"/>
      <c r="C36" s="45"/>
      <c r="D36" s="45"/>
      <c r="E36" s="45"/>
      <c r="F36" s="45"/>
      <c r="G36" s="45"/>
      <c r="H36" s="45"/>
      <c r="I36" s="45"/>
      <c r="J36" s="45"/>
      <c r="K36" s="45"/>
      <c r="L36" s="45"/>
      <c r="M36" s="45"/>
      <c r="N36" s="45"/>
      <c r="O36" s="45"/>
    </row>
    <row r="37" spans="1:16" s="33" customFormat="1" x14ac:dyDescent="0.25">
      <c r="A37" s="30" t="s">
        <v>19</v>
      </c>
      <c r="B37" s="31" t="s">
        <v>64</v>
      </c>
      <c r="C37" s="31" t="s">
        <v>65</v>
      </c>
      <c r="D37" s="31" t="s">
        <v>66</v>
      </c>
      <c r="E37" s="31" t="s">
        <v>67</v>
      </c>
      <c r="F37" s="31" t="s">
        <v>68</v>
      </c>
      <c r="G37" s="31" t="s">
        <v>69</v>
      </c>
      <c r="H37" s="31" t="s">
        <v>70</v>
      </c>
      <c r="I37" s="31" t="s">
        <v>71</v>
      </c>
      <c r="J37" s="31" t="s">
        <v>72</v>
      </c>
      <c r="K37" s="31" t="s">
        <v>73</v>
      </c>
      <c r="L37" s="31" t="s">
        <v>74</v>
      </c>
      <c r="M37" s="31" t="s">
        <v>75</v>
      </c>
      <c r="N37" s="32" t="s">
        <v>76</v>
      </c>
      <c r="O37" s="32" t="s">
        <v>84</v>
      </c>
      <c r="P37" s="49"/>
    </row>
    <row r="38" spans="1:16" s="33" customFormat="1" ht="13.2" x14ac:dyDescent="0.25">
      <c r="A38" s="39" t="s">
        <v>20</v>
      </c>
      <c r="B38" s="40"/>
      <c r="C38" s="40"/>
      <c r="D38" s="40"/>
      <c r="E38" s="40"/>
      <c r="F38" s="40"/>
      <c r="G38" s="40"/>
      <c r="H38" s="40"/>
      <c r="I38" s="40"/>
      <c r="J38" s="40"/>
      <c r="K38" s="40"/>
      <c r="L38" s="40"/>
      <c r="M38" s="40"/>
      <c r="N38" s="48">
        <f>SUM(B38:M38)</f>
        <v>0</v>
      </c>
      <c r="O38" s="48">
        <f t="shared" ref="O38:O43" si="6">N38/COLUMNS(B38:M38)</f>
        <v>0</v>
      </c>
    </row>
    <row r="39" spans="1:16" s="33" customFormat="1" ht="13.2" x14ac:dyDescent="0.25">
      <c r="A39" s="39" t="s">
        <v>58</v>
      </c>
      <c r="B39" s="40"/>
      <c r="C39" s="40"/>
      <c r="D39" s="40"/>
      <c r="E39" s="40"/>
      <c r="F39" s="40"/>
      <c r="G39" s="40"/>
      <c r="H39" s="40"/>
      <c r="I39" s="40"/>
      <c r="J39" s="40"/>
      <c r="K39" s="40"/>
      <c r="L39" s="40"/>
      <c r="M39" s="40"/>
      <c r="N39" s="48">
        <f t="shared" ref="N39:N96" si="7">SUM(B39:M39)</f>
        <v>0</v>
      </c>
      <c r="O39" s="48">
        <f t="shared" si="6"/>
        <v>0</v>
      </c>
    </row>
    <row r="40" spans="1:16" s="33" customFormat="1" ht="13.2" x14ac:dyDescent="0.25">
      <c r="A40" s="39" t="s">
        <v>21</v>
      </c>
      <c r="B40" s="40"/>
      <c r="C40" s="40"/>
      <c r="D40" s="40"/>
      <c r="E40" s="40"/>
      <c r="F40" s="40"/>
      <c r="G40" s="40"/>
      <c r="H40" s="40"/>
      <c r="I40" s="40"/>
      <c r="J40" s="40"/>
      <c r="K40" s="40"/>
      <c r="L40" s="40"/>
      <c r="M40" s="40"/>
      <c r="N40" s="48">
        <f t="shared" si="7"/>
        <v>0</v>
      </c>
      <c r="O40" s="48">
        <f t="shared" si="6"/>
        <v>0</v>
      </c>
    </row>
    <row r="41" spans="1:16" s="33" customFormat="1" ht="13.2" x14ac:dyDescent="0.25">
      <c r="A41" s="39" t="s">
        <v>43</v>
      </c>
      <c r="B41" s="40"/>
      <c r="C41" s="40"/>
      <c r="D41" s="40"/>
      <c r="E41" s="40"/>
      <c r="F41" s="40"/>
      <c r="G41" s="40"/>
      <c r="H41" s="40"/>
      <c r="I41" s="40"/>
      <c r="J41" s="40"/>
      <c r="K41" s="40"/>
      <c r="L41" s="40"/>
      <c r="M41" s="40"/>
      <c r="N41" s="48">
        <f t="shared" si="7"/>
        <v>0</v>
      </c>
      <c r="O41" s="48">
        <f t="shared" si="6"/>
        <v>0</v>
      </c>
    </row>
    <row r="42" spans="1:16" s="33" customFormat="1" ht="13.2" x14ac:dyDescent="0.25">
      <c r="A42" s="39" t="s">
        <v>22</v>
      </c>
      <c r="B42" s="40"/>
      <c r="C42" s="40"/>
      <c r="D42" s="40"/>
      <c r="E42" s="40"/>
      <c r="F42" s="40"/>
      <c r="G42" s="40"/>
      <c r="H42" s="40"/>
      <c r="I42" s="40"/>
      <c r="J42" s="40"/>
      <c r="K42" s="40"/>
      <c r="L42" s="40"/>
      <c r="M42" s="40"/>
      <c r="N42" s="48">
        <f t="shared" si="7"/>
        <v>0</v>
      </c>
      <c r="O42" s="48">
        <f t="shared" si="6"/>
        <v>0</v>
      </c>
    </row>
    <row r="43" spans="1:16" s="33" customFormat="1" ht="13.2" x14ac:dyDescent="0.25">
      <c r="A43" s="39" t="s">
        <v>44</v>
      </c>
      <c r="B43" s="40"/>
      <c r="C43" s="40"/>
      <c r="D43" s="40"/>
      <c r="E43" s="40"/>
      <c r="F43" s="40"/>
      <c r="G43" s="40"/>
      <c r="H43" s="40"/>
      <c r="I43" s="40"/>
      <c r="J43" s="40"/>
      <c r="K43" s="40"/>
      <c r="L43" s="40"/>
      <c r="M43" s="40"/>
      <c r="N43" s="48">
        <f t="shared" si="7"/>
        <v>0</v>
      </c>
      <c r="O43" s="48">
        <f t="shared" si="6"/>
        <v>0</v>
      </c>
    </row>
    <row r="44" spans="1:16" s="33" customFormat="1" ht="13.2" x14ac:dyDescent="0.25">
      <c r="A44" s="39" t="s">
        <v>16</v>
      </c>
      <c r="B44" s="40"/>
      <c r="C44" s="40"/>
      <c r="D44" s="40"/>
      <c r="E44" s="40"/>
      <c r="F44" s="40"/>
      <c r="G44" s="40"/>
      <c r="H44" s="40"/>
      <c r="I44" s="40"/>
      <c r="J44" s="40"/>
      <c r="K44" s="40"/>
      <c r="L44" s="40"/>
      <c r="M44" s="40"/>
      <c r="N44" s="48">
        <f t="shared" si="7"/>
        <v>0</v>
      </c>
      <c r="O44" s="48">
        <f>N44/COLUMNS(B44:M44)</f>
        <v>0</v>
      </c>
    </row>
    <row r="45" spans="1:16" s="33" customFormat="1" ht="13.2" x14ac:dyDescent="0.25">
      <c r="A45" s="42" t="str">
        <f>"Total "&amp;Table4[[#Headers],[TRANSPORTATION]]</f>
        <v>Total TRANSPORTATION</v>
      </c>
      <c r="B45" s="43">
        <f>SUBTOTAL(109,Table4[JAN])</f>
        <v>0</v>
      </c>
      <c r="C45" s="43">
        <f>SUBTOTAL(109,Table4[FEB])</f>
        <v>0</v>
      </c>
      <c r="D45" s="43">
        <f>SUBTOTAL(109,Table4[MAR])</f>
        <v>0</v>
      </c>
      <c r="E45" s="43">
        <f>SUBTOTAL(109,Table4[APR])</f>
        <v>0</v>
      </c>
      <c r="F45" s="43">
        <f>SUBTOTAL(109,Table4[MAY])</f>
        <v>0</v>
      </c>
      <c r="G45" s="43">
        <f>SUBTOTAL(109,Table4[JUN])</f>
        <v>0</v>
      </c>
      <c r="H45" s="43">
        <f>SUBTOTAL(109,Table4[JUL])</f>
        <v>0</v>
      </c>
      <c r="I45" s="43">
        <f>SUBTOTAL(109,Table4[AUG])</f>
        <v>0</v>
      </c>
      <c r="J45" s="43">
        <f>SUBTOTAL(109,Table4[SEP])</f>
        <v>0</v>
      </c>
      <c r="K45" s="43">
        <f>SUBTOTAL(109,Table4[OCT])</f>
        <v>0</v>
      </c>
      <c r="L45" s="43">
        <f>SUBTOTAL(109,Table4[NOV])</f>
        <v>0</v>
      </c>
      <c r="M45" s="43">
        <f>SUBTOTAL(109,Table4[DEC])</f>
        <v>0</v>
      </c>
      <c r="N45" s="41">
        <f>SUBTOTAL(109,Table4[Total])</f>
        <v>0</v>
      </c>
      <c r="O45" s="41">
        <f>Table4[[#Totals],[Total]]/COLUMNS(Table4[[#Totals],[JAN]:[DEC]])</f>
        <v>0</v>
      </c>
    </row>
    <row r="46" spans="1:16" s="33" customFormat="1" ht="12" x14ac:dyDescent="0.25">
      <c r="A46" s="45"/>
      <c r="B46" s="45"/>
      <c r="C46" s="45"/>
      <c r="D46" s="45"/>
      <c r="E46" s="45"/>
      <c r="F46" s="45"/>
      <c r="G46" s="45"/>
      <c r="H46" s="45"/>
      <c r="I46" s="45"/>
      <c r="J46" s="45"/>
      <c r="K46" s="45"/>
      <c r="L46" s="45"/>
      <c r="M46" s="45"/>
      <c r="N46" s="46"/>
      <c r="O46" s="46"/>
    </row>
    <row r="47" spans="1:16" s="33" customFormat="1" x14ac:dyDescent="0.25">
      <c r="A47" s="30" t="s">
        <v>23</v>
      </c>
      <c r="B47" s="31" t="s">
        <v>64</v>
      </c>
      <c r="C47" s="31" t="s">
        <v>65</v>
      </c>
      <c r="D47" s="31" t="s">
        <v>66</v>
      </c>
      <c r="E47" s="31" t="s">
        <v>67</v>
      </c>
      <c r="F47" s="31" t="s">
        <v>68</v>
      </c>
      <c r="G47" s="31" t="s">
        <v>69</v>
      </c>
      <c r="H47" s="31" t="s">
        <v>70</v>
      </c>
      <c r="I47" s="31" t="s">
        <v>71</v>
      </c>
      <c r="J47" s="31" t="s">
        <v>72</v>
      </c>
      <c r="K47" s="31" t="s">
        <v>73</v>
      </c>
      <c r="L47" s="31" t="s">
        <v>74</v>
      </c>
      <c r="M47" s="31" t="s">
        <v>75</v>
      </c>
      <c r="N47" s="32" t="s">
        <v>76</v>
      </c>
      <c r="O47" s="32" t="s">
        <v>84</v>
      </c>
      <c r="P47" s="49"/>
    </row>
    <row r="48" spans="1:16" s="33" customFormat="1" ht="13.2" x14ac:dyDescent="0.25">
      <c r="A48" s="39" t="s">
        <v>56</v>
      </c>
      <c r="B48" s="40"/>
      <c r="C48" s="40"/>
      <c r="D48" s="40"/>
      <c r="E48" s="40"/>
      <c r="F48" s="40"/>
      <c r="G48" s="40"/>
      <c r="H48" s="40"/>
      <c r="I48" s="40"/>
      <c r="J48" s="40"/>
      <c r="K48" s="40"/>
      <c r="L48" s="40"/>
      <c r="M48" s="40"/>
      <c r="N48" s="48">
        <f t="shared" si="7"/>
        <v>0</v>
      </c>
      <c r="O48" s="48">
        <f t="shared" ref="O48:O53" si="8">N48/COLUMNS(B48:M48)</f>
        <v>0</v>
      </c>
    </row>
    <row r="49" spans="1:16" s="33" customFormat="1" ht="13.2" x14ac:dyDescent="0.25">
      <c r="A49" s="39" t="s">
        <v>24</v>
      </c>
      <c r="B49" s="40"/>
      <c r="C49" s="40"/>
      <c r="D49" s="40"/>
      <c r="E49" s="40"/>
      <c r="F49" s="40"/>
      <c r="G49" s="40"/>
      <c r="H49" s="40"/>
      <c r="I49" s="40"/>
      <c r="J49" s="40"/>
      <c r="K49" s="40"/>
      <c r="L49" s="40"/>
      <c r="M49" s="40"/>
      <c r="N49" s="48">
        <f t="shared" si="7"/>
        <v>0</v>
      </c>
      <c r="O49" s="48">
        <f t="shared" si="8"/>
        <v>0</v>
      </c>
    </row>
    <row r="50" spans="1:16" s="33" customFormat="1" ht="13.2" x14ac:dyDescent="0.25">
      <c r="A50" s="39" t="s">
        <v>25</v>
      </c>
      <c r="B50" s="40"/>
      <c r="C50" s="40"/>
      <c r="D50" s="40"/>
      <c r="E50" s="40"/>
      <c r="F50" s="40"/>
      <c r="G50" s="40"/>
      <c r="H50" s="40"/>
      <c r="I50" s="40"/>
      <c r="J50" s="40"/>
      <c r="K50" s="40"/>
      <c r="L50" s="40"/>
      <c r="M50" s="40"/>
      <c r="N50" s="48">
        <f t="shared" si="7"/>
        <v>0</v>
      </c>
      <c r="O50" s="48">
        <f t="shared" si="8"/>
        <v>0</v>
      </c>
    </row>
    <row r="51" spans="1:16" s="33" customFormat="1" ht="13.2" x14ac:dyDescent="0.25">
      <c r="A51" s="39" t="s">
        <v>26</v>
      </c>
      <c r="B51" s="40"/>
      <c r="C51" s="40"/>
      <c r="D51" s="40"/>
      <c r="E51" s="40"/>
      <c r="F51" s="40"/>
      <c r="G51" s="40"/>
      <c r="H51" s="40"/>
      <c r="I51" s="40"/>
      <c r="J51" s="40"/>
      <c r="K51" s="40"/>
      <c r="L51" s="40"/>
      <c r="M51" s="40"/>
      <c r="N51" s="48">
        <f t="shared" si="7"/>
        <v>0</v>
      </c>
      <c r="O51" s="48">
        <f t="shared" si="8"/>
        <v>0</v>
      </c>
    </row>
    <row r="52" spans="1:16" s="33" customFormat="1" ht="13.2" x14ac:dyDescent="0.25">
      <c r="A52" s="39" t="s">
        <v>57</v>
      </c>
      <c r="B52" s="40"/>
      <c r="C52" s="40"/>
      <c r="D52" s="40"/>
      <c r="E52" s="40"/>
      <c r="F52" s="40"/>
      <c r="G52" s="40"/>
      <c r="H52" s="40"/>
      <c r="I52" s="40"/>
      <c r="J52" s="40"/>
      <c r="K52" s="40"/>
      <c r="L52" s="40"/>
      <c r="M52" s="40"/>
      <c r="N52" s="48">
        <f t="shared" si="7"/>
        <v>0</v>
      </c>
      <c r="O52" s="48">
        <f t="shared" si="8"/>
        <v>0</v>
      </c>
    </row>
    <row r="53" spans="1:16" s="33" customFormat="1" ht="13.2" x14ac:dyDescent="0.25">
      <c r="A53" s="39" t="s">
        <v>61</v>
      </c>
      <c r="B53" s="40"/>
      <c r="C53" s="40"/>
      <c r="D53" s="40"/>
      <c r="E53" s="40"/>
      <c r="F53" s="40"/>
      <c r="G53" s="40"/>
      <c r="H53" s="40"/>
      <c r="I53" s="40"/>
      <c r="J53" s="40"/>
      <c r="K53" s="40"/>
      <c r="L53" s="40"/>
      <c r="M53" s="40"/>
      <c r="N53" s="48">
        <f t="shared" si="7"/>
        <v>0</v>
      </c>
      <c r="O53" s="48">
        <f t="shared" si="8"/>
        <v>0</v>
      </c>
    </row>
    <row r="54" spans="1:16" s="33" customFormat="1" ht="13.2" x14ac:dyDescent="0.25">
      <c r="A54" s="39" t="s">
        <v>16</v>
      </c>
      <c r="B54" s="40"/>
      <c r="C54" s="40"/>
      <c r="D54" s="40"/>
      <c r="E54" s="40"/>
      <c r="F54" s="40"/>
      <c r="G54" s="40"/>
      <c r="H54" s="40"/>
      <c r="I54" s="40"/>
      <c r="J54" s="40"/>
      <c r="K54" s="40"/>
      <c r="L54" s="40"/>
      <c r="M54" s="40"/>
      <c r="N54" s="48">
        <f t="shared" si="7"/>
        <v>0</v>
      </c>
      <c r="O54" s="48">
        <f>N54/COLUMNS(B54:M54)</f>
        <v>0</v>
      </c>
    </row>
    <row r="55" spans="1:16" s="33" customFormat="1" ht="13.2" x14ac:dyDescent="0.25">
      <c r="A55" s="42" t="str">
        <f>"Total "&amp;Table5[[#Headers],[HEALTH]]</f>
        <v>Total HEALTH</v>
      </c>
      <c r="B55" s="43">
        <f>SUBTOTAL(109,Table5[JAN])</f>
        <v>0</v>
      </c>
      <c r="C55" s="43">
        <f>SUBTOTAL(109,Table5[FEB])</f>
        <v>0</v>
      </c>
      <c r="D55" s="43">
        <f>SUBTOTAL(109,Table5[MAR])</f>
        <v>0</v>
      </c>
      <c r="E55" s="43">
        <f>SUBTOTAL(109,Table5[APR])</f>
        <v>0</v>
      </c>
      <c r="F55" s="43">
        <f>SUBTOTAL(109,Table5[MAY])</f>
        <v>0</v>
      </c>
      <c r="G55" s="43">
        <f>SUBTOTAL(109,Table5[JUN])</f>
        <v>0</v>
      </c>
      <c r="H55" s="43">
        <f>SUBTOTAL(109,Table5[JUL])</f>
        <v>0</v>
      </c>
      <c r="I55" s="43">
        <f>SUBTOTAL(109,Table5[AUG])</f>
        <v>0</v>
      </c>
      <c r="J55" s="43">
        <f>SUBTOTAL(109,Table5[SEP])</f>
        <v>0</v>
      </c>
      <c r="K55" s="43">
        <f>SUBTOTAL(109,Table5[OCT])</f>
        <v>0</v>
      </c>
      <c r="L55" s="43">
        <f>SUBTOTAL(109,Table5[NOV])</f>
        <v>0</v>
      </c>
      <c r="M55" s="43">
        <f>SUBTOTAL(109,Table5[DEC])</f>
        <v>0</v>
      </c>
      <c r="N55" s="43">
        <f>SUBTOTAL(109,Table5[Total])</f>
        <v>0</v>
      </c>
      <c r="O55" s="41">
        <f>Table5[[#Totals],[Total]]/COLUMNS(Table5[[#Totals],[JAN]:[DEC]])</f>
        <v>0</v>
      </c>
    </row>
    <row r="56" spans="1:16" s="33" customFormat="1" ht="12" x14ac:dyDescent="0.25">
      <c r="A56" s="45"/>
      <c r="B56" s="45"/>
      <c r="C56" s="45"/>
      <c r="D56" s="45"/>
      <c r="E56" s="45"/>
      <c r="F56" s="45"/>
      <c r="G56" s="45"/>
      <c r="H56" s="45"/>
      <c r="I56" s="45"/>
      <c r="J56" s="45"/>
      <c r="K56" s="45"/>
      <c r="L56" s="45"/>
      <c r="M56" s="45"/>
      <c r="N56" s="46"/>
      <c r="O56" s="46"/>
    </row>
    <row r="57" spans="1:16" s="33" customFormat="1" x14ac:dyDescent="0.25">
      <c r="A57" s="30" t="s">
        <v>54</v>
      </c>
      <c r="B57" s="31" t="s">
        <v>64</v>
      </c>
      <c r="C57" s="31" t="s">
        <v>65</v>
      </c>
      <c r="D57" s="31" t="s">
        <v>66</v>
      </c>
      <c r="E57" s="31" t="s">
        <v>67</v>
      </c>
      <c r="F57" s="31" t="s">
        <v>68</v>
      </c>
      <c r="G57" s="31" t="s">
        <v>69</v>
      </c>
      <c r="H57" s="31" t="s">
        <v>70</v>
      </c>
      <c r="I57" s="31" t="s">
        <v>71</v>
      </c>
      <c r="J57" s="31" t="s">
        <v>72</v>
      </c>
      <c r="K57" s="31" t="s">
        <v>73</v>
      </c>
      <c r="L57" s="31" t="s">
        <v>74</v>
      </c>
      <c r="M57" s="31" t="s">
        <v>75</v>
      </c>
      <c r="N57" s="32" t="s">
        <v>76</v>
      </c>
      <c r="O57" s="32" t="s">
        <v>84</v>
      </c>
      <c r="P57" s="49"/>
    </row>
    <row r="58" spans="1:16" s="33" customFormat="1" ht="13.2" x14ac:dyDescent="0.25">
      <c r="A58" s="39" t="s">
        <v>8</v>
      </c>
      <c r="B58" s="40"/>
      <c r="C58" s="40"/>
      <c r="D58" s="40"/>
      <c r="E58" s="40"/>
      <c r="F58" s="40"/>
      <c r="G58" s="40"/>
      <c r="H58" s="40"/>
      <c r="I58" s="40"/>
      <c r="J58" s="40"/>
      <c r="K58" s="40"/>
      <c r="L58" s="40"/>
      <c r="M58" s="40"/>
      <c r="N58" s="48">
        <f t="shared" si="7"/>
        <v>0</v>
      </c>
      <c r="O58" s="48">
        <f>N58/COLUMNS(B58:M58)</f>
        <v>0</v>
      </c>
    </row>
    <row r="59" spans="1:16" s="33" customFormat="1" ht="13.2" x14ac:dyDescent="0.25">
      <c r="A59" s="39" t="s">
        <v>34</v>
      </c>
      <c r="B59" s="40"/>
      <c r="C59" s="40"/>
      <c r="D59" s="40"/>
      <c r="E59" s="40"/>
      <c r="F59" s="40"/>
      <c r="G59" s="40"/>
      <c r="H59" s="40"/>
      <c r="I59" s="40"/>
      <c r="J59" s="40"/>
      <c r="K59" s="40"/>
      <c r="L59" s="40"/>
      <c r="M59" s="40"/>
      <c r="N59" s="48">
        <f t="shared" si="7"/>
        <v>0</v>
      </c>
      <c r="O59" s="48">
        <f>N59/COLUMNS(B59:M59)</f>
        <v>0</v>
      </c>
    </row>
    <row r="60" spans="1:16" s="33" customFormat="1" ht="13.2" x14ac:dyDescent="0.25">
      <c r="A60" s="39" t="s">
        <v>35</v>
      </c>
      <c r="B60" s="40"/>
      <c r="C60" s="40"/>
      <c r="D60" s="40"/>
      <c r="E60" s="40"/>
      <c r="F60" s="40"/>
      <c r="G60" s="40"/>
      <c r="H60" s="40"/>
      <c r="I60" s="40"/>
      <c r="J60" s="40"/>
      <c r="K60" s="40"/>
      <c r="L60" s="40"/>
      <c r="M60" s="40"/>
      <c r="N60" s="48">
        <f t="shared" si="7"/>
        <v>0</v>
      </c>
      <c r="O60" s="48">
        <f>N60/COLUMNS(B60:M60)</f>
        <v>0</v>
      </c>
    </row>
    <row r="61" spans="1:16" s="33" customFormat="1" ht="13.2" x14ac:dyDescent="0.25">
      <c r="A61" s="39" t="s">
        <v>16</v>
      </c>
      <c r="B61" s="40"/>
      <c r="C61" s="40"/>
      <c r="D61" s="40"/>
      <c r="E61" s="40"/>
      <c r="F61" s="40"/>
      <c r="G61" s="40"/>
      <c r="H61" s="40"/>
      <c r="I61" s="40"/>
      <c r="J61" s="40"/>
      <c r="K61" s="40"/>
      <c r="L61" s="40"/>
      <c r="M61" s="40"/>
      <c r="N61" s="48">
        <f t="shared" si="7"/>
        <v>0</v>
      </c>
      <c r="O61" s="48">
        <f>N61/COLUMNS(B61:M61)</f>
        <v>0</v>
      </c>
    </row>
    <row r="62" spans="1:16" s="33" customFormat="1" ht="13.2" x14ac:dyDescent="0.25">
      <c r="A62" s="42" t="str">
        <f>"Total " &amp; Table6[[#Headers],[CHARITY/GIFTS]]</f>
        <v>Total CHARITY/GIFTS</v>
      </c>
      <c r="B62" s="43">
        <f>SUBTOTAL(109,Table6[JAN])</f>
        <v>0</v>
      </c>
      <c r="C62" s="43">
        <f>SUBTOTAL(109,Table6[FEB])</f>
        <v>0</v>
      </c>
      <c r="D62" s="43">
        <f>SUBTOTAL(109,Table6[MAR])</f>
        <v>0</v>
      </c>
      <c r="E62" s="43">
        <f>SUBTOTAL(109,Table6[APR])</f>
        <v>0</v>
      </c>
      <c r="F62" s="43">
        <f>SUBTOTAL(109,Table6[MAY])</f>
        <v>0</v>
      </c>
      <c r="G62" s="43">
        <f>SUBTOTAL(109,Table6[JUN])</f>
        <v>0</v>
      </c>
      <c r="H62" s="43">
        <f>SUBTOTAL(109,Table6[JUL])</f>
        <v>0</v>
      </c>
      <c r="I62" s="43">
        <f>SUBTOTAL(109,Table6[AUG])</f>
        <v>0</v>
      </c>
      <c r="J62" s="43">
        <f>SUBTOTAL(109,Table6[SEP])</f>
        <v>0</v>
      </c>
      <c r="K62" s="43">
        <f>SUBTOTAL(109,Table6[OCT])</f>
        <v>0</v>
      </c>
      <c r="L62" s="43">
        <f>SUBTOTAL(109,Table6[NOV])</f>
        <v>0</v>
      </c>
      <c r="M62" s="43">
        <f>SUBTOTAL(109,Table6[DEC])</f>
        <v>0</v>
      </c>
      <c r="N62" s="41">
        <f>SUBTOTAL(109,Table6[Total])</f>
        <v>0</v>
      </c>
      <c r="O62" s="41">
        <f>Table6[[#Totals],[Total]]/COLUMNS(Table6[[#Totals],[JAN]:[DEC]])</f>
        <v>0</v>
      </c>
    </row>
    <row r="63" spans="1:16" s="33" customFormat="1" x14ac:dyDescent="0.25">
      <c r="A63" s="47"/>
      <c r="B63" s="5"/>
      <c r="C63" s="5"/>
      <c r="D63" s="5"/>
      <c r="E63" s="5"/>
      <c r="F63" s="5"/>
      <c r="G63" s="5"/>
      <c r="H63" s="5"/>
      <c r="I63" s="5"/>
      <c r="J63" s="5"/>
      <c r="K63" s="5"/>
      <c r="L63" s="5"/>
      <c r="M63" s="5"/>
      <c r="N63" s="46"/>
      <c r="O63" s="46"/>
    </row>
    <row r="64" spans="1:16" s="33" customFormat="1" x14ac:dyDescent="0.25">
      <c r="A64" s="30" t="s">
        <v>32</v>
      </c>
      <c r="B64" s="31" t="s">
        <v>64</v>
      </c>
      <c r="C64" s="31" t="s">
        <v>65</v>
      </c>
      <c r="D64" s="31" t="s">
        <v>66</v>
      </c>
      <c r="E64" s="31" t="s">
        <v>67</v>
      </c>
      <c r="F64" s="31" t="s">
        <v>68</v>
      </c>
      <c r="G64" s="31" t="s">
        <v>69</v>
      </c>
      <c r="H64" s="31" t="s">
        <v>70</v>
      </c>
      <c r="I64" s="31" t="s">
        <v>71</v>
      </c>
      <c r="J64" s="31" t="s">
        <v>72</v>
      </c>
      <c r="K64" s="31" t="s">
        <v>73</v>
      </c>
      <c r="L64" s="31" t="s">
        <v>74</v>
      </c>
      <c r="M64" s="31" t="s">
        <v>75</v>
      </c>
      <c r="N64" s="32" t="s">
        <v>76</v>
      </c>
      <c r="O64" s="32" t="s">
        <v>84</v>
      </c>
      <c r="P64" s="49"/>
    </row>
    <row r="65" spans="1:16" s="33" customFormat="1" ht="13.2" x14ac:dyDescent="0.25">
      <c r="A65" s="39" t="s">
        <v>7</v>
      </c>
      <c r="B65" s="40"/>
      <c r="C65" s="40"/>
      <c r="D65" s="40"/>
      <c r="E65" s="40"/>
      <c r="F65" s="40"/>
      <c r="G65" s="40"/>
      <c r="H65" s="40"/>
      <c r="I65" s="40"/>
      <c r="J65" s="40"/>
      <c r="K65" s="40"/>
      <c r="L65" s="40"/>
      <c r="M65" s="40"/>
      <c r="N65" s="48">
        <f t="shared" si="7"/>
        <v>0</v>
      </c>
      <c r="O65" s="48">
        <f t="shared" ref="O65:O72" si="9">N65/COLUMNS(B65:M65)</f>
        <v>0</v>
      </c>
    </row>
    <row r="66" spans="1:16" s="33" customFormat="1" ht="13.2" x14ac:dyDescent="0.25">
      <c r="A66" s="39" t="s">
        <v>33</v>
      </c>
      <c r="B66" s="40"/>
      <c r="C66" s="40"/>
      <c r="D66" s="40"/>
      <c r="E66" s="40"/>
      <c r="F66" s="40"/>
      <c r="G66" s="40"/>
      <c r="H66" s="40"/>
      <c r="I66" s="40"/>
      <c r="J66" s="40"/>
      <c r="K66" s="40"/>
      <c r="L66" s="40"/>
      <c r="M66" s="40"/>
      <c r="N66" s="48">
        <f t="shared" si="7"/>
        <v>0</v>
      </c>
      <c r="O66" s="48">
        <f t="shared" si="9"/>
        <v>0</v>
      </c>
    </row>
    <row r="67" spans="1:16" s="33" customFormat="1" ht="13.2" x14ac:dyDescent="0.25">
      <c r="A67" s="39" t="s">
        <v>6</v>
      </c>
      <c r="B67" s="40"/>
      <c r="C67" s="40"/>
      <c r="D67" s="40"/>
      <c r="E67" s="40"/>
      <c r="F67" s="40"/>
      <c r="G67" s="40"/>
      <c r="H67" s="40"/>
      <c r="I67" s="40"/>
      <c r="J67" s="40"/>
      <c r="K67" s="40"/>
      <c r="L67" s="40"/>
      <c r="M67" s="40"/>
      <c r="N67" s="48">
        <f t="shared" si="7"/>
        <v>0</v>
      </c>
      <c r="O67" s="48">
        <f t="shared" si="9"/>
        <v>0</v>
      </c>
    </row>
    <row r="68" spans="1:16" s="33" customFormat="1" ht="13.2" x14ac:dyDescent="0.25">
      <c r="A68" s="39" t="s">
        <v>55</v>
      </c>
      <c r="B68" s="40"/>
      <c r="C68" s="40"/>
      <c r="D68" s="40"/>
      <c r="E68" s="40"/>
      <c r="F68" s="40"/>
      <c r="G68" s="40"/>
      <c r="H68" s="40"/>
      <c r="I68" s="40"/>
      <c r="J68" s="40"/>
      <c r="K68" s="40"/>
      <c r="L68" s="40"/>
      <c r="M68" s="40"/>
      <c r="N68" s="48">
        <f t="shared" si="7"/>
        <v>0</v>
      </c>
      <c r="O68" s="48">
        <f t="shared" si="9"/>
        <v>0</v>
      </c>
    </row>
    <row r="69" spans="1:16" s="33" customFormat="1" ht="13.2" x14ac:dyDescent="0.25">
      <c r="A69" s="39" t="s">
        <v>80</v>
      </c>
      <c r="B69" s="40"/>
      <c r="C69" s="40"/>
      <c r="D69" s="40"/>
      <c r="E69" s="40"/>
      <c r="F69" s="40"/>
      <c r="G69" s="40"/>
      <c r="H69" s="40"/>
      <c r="I69" s="40"/>
      <c r="J69" s="40"/>
      <c r="K69" s="40"/>
      <c r="L69" s="40"/>
      <c r="M69" s="40"/>
      <c r="N69" s="48">
        <f t="shared" si="7"/>
        <v>0</v>
      </c>
      <c r="O69" s="48">
        <f t="shared" si="9"/>
        <v>0</v>
      </c>
    </row>
    <row r="70" spans="1:16" s="33" customFormat="1" ht="13.2" x14ac:dyDescent="0.25">
      <c r="A70" s="39" t="s">
        <v>52</v>
      </c>
      <c r="B70" s="40"/>
      <c r="C70" s="40"/>
      <c r="D70" s="40"/>
      <c r="E70" s="40"/>
      <c r="F70" s="40"/>
      <c r="G70" s="40"/>
      <c r="H70" s="40"/>
      <c r="I70" s="40"/>
      <c r="J70" s="40"/>
      <c r="K70" s="40"/>
      <c r="L70" s="40"/>
      <c r="M70" s="40"/>
      <c r="N70" s="48">
        <f t="shared" si="7"/>
        <v>0</v>
      </c>
      <c r="O70" s="48">
        <f t="shared" si="9"/>
        <v>0</v>
      </c>
    </row>
    <row r="71" spans="1:16" s="33" customFormat="1" ht="13.2" x14ac:dyDescent="0.25">
      <c r="A71" s="39" t="s">
        <v>53</v>
      </c>
      <c r="B71" s="40"/>
      <c r="C71" s="40"/>
      <c r="D71" s="40"/>
      <c r="E71" s="40"/>
      <c r="F71" s="40"/>
      <c r="G71" s="40"/>
      <c r="H71" s="40"/>
      <c r="I71" s="40"/>
      <c r="J71" s="40"/>
      <c r="K71" s="40"/>
      <c r="L71" s="40"/>
      <c r="M71" s="40"/>
      <c r="N71" s="48">
        <f t="shared" si="7"/>
        <v>0</v>
      </c>
      <c r="O71" s="48">
        <f t="shared" si="9"/>
        <v>0</v>
      </c>
    </row>
    <row r="72" spans="1:16" s="33" customFormat="1" ht="13.2" x14ac:dyDescent="0.25">
      <c r="A72" s="39" t="s">
        <v>62</v>
      </c>
      <c r="B72" s="40"/>
      <c r="C72" s="40"/>
      <c r="D72" s="40"/>
      <c r="E72" s="40"/>
      <c r="F72" s="40"/>
      <c r="G72" s="40"/>
      <c r="H72" s="40"/>
      <c r="I72" s="40"/>
      <c r="J72" s="40"/>
      <c r="K72" s="40"/>
      <c r="L72" s="40"/>
      <c r="M72" s="40"/>
      <c r="N72" s="48">
        <f>SUM(B72:M72)</f>
        <v>0</v>
      </c>
      <c r="O72" s="48">
        <f t="shared" si="9"/>
        <v>0</v>
      </c>
    </row>
    <row r="73" spans="1:16" s="33" customFormat="1" ht="13.2" x14ac:dyDescent="0.25">
      <c r="A73" s="39" t="s">
        <v>16</v>
      </c>
      <c r="B73" s="40"/>
      <c r="C73" s="40"/>
      <c r="D73" s="40"/>
      <c r="E73" s="40"/>
      <c r="F73" s="40"/>
      <c r="G73" s="40"/>
      <c r="H73" s="40"/>
      <c r="I73" s="40"/>
      <c r="J73" s="40"/>
      <c r="K73" s="40"/>
      <c r="L73" s="40"/>
      <c r="M73" s="40"/>
      <c r="N73" s="48">
        <f t="shared" si="7"/>
        <v>0</v>
      </c>
      <c r="O73" s="48">
        <f>N73/COLUMNS(B73:M73)</f>
        <v>0</v>
      </c>
    </row>
    <row r="74" spans="1:16" s="33" customFormat="1" ht="13.2" x14ac:dyDescent="0.25">
      <c r="A74" s="42" t="str">
        <f>"Total " &amp; Table7[[#Headers],[DAILY LIVING]]</f>
        <v>Total DAILY LIVING</v>
      </c>
      <c r="B74" s="43">
        <f>SUBTOTAL(109,Table7[JAN])</f>
        <v>0</v>
      </c>
      <c r="C74" s="43">
        <f>SUBTOTAL(109,Table7[FEB])</f>
        <v>0</v>
      </c>
      <c r="D74" s="43">
        <f>SUBTOTAL(109,Table7[MAR])</f>
        <v>0</v>
      </c>
      <c r="E74" s="43">
        <f>SUBTOTAL(109,Table7[APR])</f>
        <v>0</v>
      </c>
      <c r="F74" s="43">
        <f>SUBTOTAL(109,Table7[MAY])</f>
        <v>0</v>
      </c>
      <c r="G74" s="43">
        <f>SUBTOTAL(109,Table7[JUN])</f>
        <v>0</v>
      </c>
      <c r="H74" s="43">
        <f>SUBTOTAL(109,Table7[JUL])</f>
        <v>0</v>
      </c>
      <c r="I74" s="43">
        <f>SUBTOTAL(109,Table7[AUG])</f>
        <v>0</v>
      </c>
      <c r="J74" s="43">
        <f>SUBTOTAL(109,Table7[SEP])</f>
        <v>0</v>
      </c>
      <c r="K74" s="43">
        <f>SUBTOTAL(109,Table7[OCT])</f>
        <v>0</v>
      </c>
      <c r="L74" s="43">
        <f>SUBTOTAL(109,Table7[NOV])</f>
        <v>0</v>
      </c>
      <c r="M74" s="43">
        <f>SUBTOTAL(109,Table7[DEC])</f>
        <v>0</v>
      </c>
      <c r="N74" s="41">
        <f>SUBTOTAL(109,Table7[Total])</f>
        <v>0</v>
      </c>
      <c r="O74" s="41">
        <f>Table7[[#Totals],[Total]]/COLUMNS(Table7[[#Totals],[JAN]:[DEC]])</f>
        <v>0</v>
      </c>
    </row>
    <row r="75" spans="1:16" s="33" customFormat="1" ht="12" x14ac:dyDescent="0.25">
      <c r="A75" s="45"/>
      <c r="B75" s="45"/>
      <c r="C75" s="45"/>
      <c r="D75" s="45"/>
      <c r="E75" s="45"/>
      <c r="F75" s="45"/>
      <c r="G75" s="45"/>
      <c r="H75" s="45"/>
      <c r="I75" s="45"/>
      <c r="J75" s="45"/>
      <c r="K75" s="45"/>
      <c r="L75" s="45"/>
      <c r="M75" s="45"/>
      <c r="N75" s="46"/>
      <c r="O75" s="46"/>
    </row>
    <row r="76" spans="1:16" s="33" customFormat="1" x14ac:dyDescent="0.25">
      <c r="A76" s="30" t="s">
        <v>27</v>
      </c>
      <c r="B76" s="31" t="s">
        <v>64</v>
      </c>
      <c r="C76" s="31" t="s">
        <v>65</v>
      </c>
      <c r="D76" s="31" t="s">
        <v>66</v>
      </c>
      <c r="E76" s="31" t="s">
        <v>67</v>
      </c>
      <c r="F76" s="31" t="s">
        <v>68</v>
      </c>
      <c r="G76" s="31" t="s">
        <v>69</v>
      </c>
      <c r="H76" s="31" t="s">
        <v>70</v>
      </c>
      <c r="I76" s="31" t="s">
        <v>71</v>
      </c>
      <c r="J76" s="31" t="s">
        <v>72</v>
      </c>
      <c r="K76" s="31" t="s">
        <v>73</v>
      </c>
      <c r="L76" s="31" t="s">
        <v>74</v>
      </c>
      <c r="M76" s="31" t="s">
        <v>75</v>
      </c>
      <c r="N76" s="32" t="s">
        <v>76</v>
      </c>
      <c r="O76" s="32" t="s">
        <v>84</v>
      </c>
      <c r="P76" s="49"/>
    </row>
    <row r="77" spans="1:16" s="33" customFormat="1" ht="13.2" x14ac:dyDescent="0.25">
      <c r="A77" s="39" t="s">
        <v>129</v>
      </c>
      <c r="B77" s="40"/>
      <c r="C77" s="40"/>
      <c r="D77" s="40"/>
      <c r="E77" s="40"/>
      <c r="F77" s="40"/>
      <c r="G77" s="40"/>
      <c r="H77" s="40"/>
      <c r="I77" s="40"/>
      <c r="J77" s="40"/>
      <c r="K77" s="40"/>
      <c r="L77" s="40"/>
      <c r="M77" s="40"/>
      <c r="N77" s="48">
        <f t="shared" si="7"/>
        <v>0</v>
      </c>
      <c r="O77" s="48">
        <f t="shared" ref="O77:O86" si="10">N77/COLUMNS(B77:M77)</f>
        <v>0</v>
      </c>
    </row>
    <row r="78" spans="1:16" s="33" customFormat="1" ht="13.2" x14ac:dyDescent="0.25">
      <c r="A78" s="39" t="s">
        <v>131</v>
      </c>
      <c r="B78" s="40"/>
      <c r="C78" s="40"/>
      <c r="D78" s="40"/>
      <c r="E78" s="40"/>
      <c r="F78" s="40"/>
      <c r="G78" s="40"/>
      <c r="H78" s="40"/>
      <c r="I78" s="40"/>
      <c r="J78" s="40"/>
      <c r="K78" s="40"/>
      <c r="L78" s="40"/>
      <c r="M78" s="40"/>
      <c r="N78" s="48">
        <f t="shared" ref="N78" si="11">SUM(B78:M78)</f>
        <v>0</v>
      </c>
      <c r="O78" s="48">
        <f t="shared" ref="O78" si="12">N78/COLUMNS(B78:M78)</f>
        <v>0</v>
      </c>
    </row>
    <row r="79" spans="1:16" s="33" customFormat="1" ht="13.2" x14ac:dyDescent="0.25">
      <c r="A79" s="39" t="s">
        <v>132</v>
      </c>
      <c r="B79" s="40"/>
      <c r="C79" s="40"/>
      <c r="D79" s="40"/>
      <c r="E79" s="40"/>
      <c r="F79" s="40"/>
      <c r="G79" s="40"/>
      <c r="H79" s="40"/>
      <c r="I79" s="40"/>
      <c r="J79" s="40"/>
      <c r="K79" s="40"/>
      <c r="L79" s="40"/>
      <c r="M79" s="40"/>
      <c r="N79" s="48">
        <f t="shared" ref="N79" si="13">SUM(B79:M79)</f>
        <v>0</v>
      </c>
      <c r="O79" s="48">
        <f t="shared" ref="O79" si="14">N79/COLUMNS(B79:M79)</f>
        <v>0</v>
      </c>
    </row>
    <row r="80" spans="1:16" s="33" customFormat="1" ht="13.2" x14ac:dyDescent="0.25">
      <c r="A80" s="39" t="s">
        <v>128</v>
      </c>
      <c r="B80" s="40"/>
      <c r="C80" s="40"/>
      <c r="D80" s="40"/>
      <c r="E80" s="40"/>
      <c r="F80" s="40"/>
      <c r="G80" s="40"/>
      <c r="H80" s="40"/>
      <c r="I80" s="40"/>
      <c r="J80" s="40"/>
      <c r="K80" s="40"/>
      <c r="L80" s="40"/>
      <c r="M80" s="40"/>
      <c r="N80" s="48">
        <f t="shared" si="7"/>
        <v>0</v>
      </c>
      <c r="O80" s="48">
        <f t="shared" si="10"/>
        <v>0</v>
      </c>
    </row>
    <row r="81" spans="1:16" s="33" customFormat="1" ht="13.2" x14ac:dyDescent="0.25">
      <c r="A81" s="39" t="s">
        <v>30</v>
      </c>
      <c r="B81" s="40"/>
      <c r="C81" s="40"/>
      <c r="D81" s="40"/>
      <c r="E81" s="40"/>
      <c r="F81" s="40"/>
      <c r="G81" s="40"/>
      <c r="H81" s="40"/>
      <c r="I81" s="40"/>
      <c r="J81" s="40"/>
      <c r="K81" s="40"/>
      <c r="L81" s="40"/>
      <c r="M81" s="40"/>
      <c r="N81" s="48">
        <f t="shared" si="7"/>
        <v>0</v>
      </c>
      <c r="O81" s="48">
        <f t="shared" si="10"/>
        <v>0</v>
      </c>
    </row>
    <row r="82" spans="1:16" s="33" customFormat="1" ht="13.2" x14ac:dyDescent="0.25">
      <c r="A82" s="39" t="s">
        <v>130</v>
      </c>
      <c r="B82" s="40"/>
      <c r="C82" s="40"/>
      <c r="D82" s="40"/>
      <c r="E82" s="40"/>
      <c r="F82" s="40"/>
      <c r="G82" s="40"/>
      <c r="H82" s="40"/>
      <c r="I82" s="40"/>
      <c r="J82" s="40"/>
      <c r="K82" s="40"/>
      <c r="L82" s="40"/>
      <c r="M82" s="40"/>
      <c r="N82" s="48">
        <f t="shared" si="7"/>
        <v>0</v>
      </c>
      <c r="O82" s="48">
        <f t="shared" si="10"/>
        <v>0</v>
      </c>
    </row>
    <row r="83" spans="1:16" s="33" customFormat="1" ht="13.2" x14ac:dyDescent="0.25">
      <c r="A83" s="39" t="s">
        <v>133</v>
      </c>
      <c r="B83" s="40"/>
      <c r="C83" s="40"/>
      <c r="D83" s="40"/>
      <c r="E83" s="40"/>
      <c r="F83" s="40"/>
      <c r="G83" s="40"/>
      <c r="H83" s="40"/>
      <c r="I83" s="40"/>
      <c r="J83" s="40"/>
      <c r="K83" s="40"/>
      <c r="L83" s="40"/>
      <c r="M83" s="40"/>
      <c r="N83" s="48">
        <f t="shared" ref="N83:N84" si="15">SUM(B83:M83)</f>
        <v>0</v>
      </c>
      <c r="O83" s="48">
        <f t="shared" ref="O83:O84" si="16">N83/COLUMNS(B83:M83)</f>
        <v>0</v>
      </c>
    </row>
    <row r="84" spans="1:16" s="33" customFormat="1" ht="13.2" x14ac:dyDescent="0.25">
      <c r="A84" s="39" t="s">
        <v>134</v>
      </c>
      <c r="B84" s="40"/>
      <c r="C84" s="40"/>
      <c r="D84" s="40"/>
      <c r="E84" s="40"/>
      <c r="F84" s="40"/>
      <c r="G84" s="40"/>
      <c r="H84" s="40"/>
      <c r="I84" s="40"/>
      <c r="J84" s="40"/>
      <c r="K84" s="40"/>
      <c r="L84" s="40"/>
      <c r="M84" s="40"/>
      <c r="N84" s="48">
        <f t="shared" si="15"/>
        <v>0</v>
      </c>
      <c r="O84" s="48">
        <f t="shared" si="16"/>
        <v>0</v>
      </c>
    </row>
    <row r="85" spans="1:16" s="33" customFormat="1" ht="13.2" x14ac:dyDescent="0.25">
      <c r="A85" s="39" t="s">
        <v>135</v>
      </c>
      <c r="B85" s="40"/>
      <c r="C85" s="40"/>
      <c r="D85" s="40"/>
      <c r="E85" s="40"/>
      <c r="F85" s="40"/>
      <c r="G85" s="40"/>
      <c r="H85" s="40"/>
      <c r="I85" s="40"/>
      <c r="J85" s="40"/>
      <c r="K85" s="40"/>
      <c r="L85" s="40"/>
      <c r="M85" s="40"/>
      <c r="N85" s="48">
        <f>SUM(B85:M85)</f>
        <v>0</v>
      </c>
      <c r="O85" s="48">
        <f>N85/COLUMNS(B85:M85)</f>
        <v>0</v>
      </c>
    </row>
    <row r="86" spans="1:16" s="33" customFormat="1" ht="13.2" x14ac:dyDescent="0.25">
      <c r="A86" s="39" t="s">
        <v>60</v>
      </c>
      <c r="B86" s="40"/>
      <c r="C86" s="40"/>
      <c r="D86" s="40"/>
      <c r="E86" s="40"/>
      <c r="F86" s="40"/>
      <c r="G86" s="40"/>
      <c r="H86" s="40"/>
      <c r="I86" s="40"/>
      <c r="J86" s="40"/>
      <c r="K86" s="40"/>
      <c r="L86" s="40"/>
      <c r="M86" s="40"/>
      <c r="N86" s="48">
        <f t="shared" si="7"/>
        <v>0</v>
      </c>
      <c r="O86" s="48">
        <f t="shared" si="10"/>
        <v>0</v>
      </c>
    </row>
    <row r="87" spans="1:16" s="33" customFormat="1" ht="13.2" x14ac:dyDescent="0.25">
      <c r="A87" s="39" t="s">
        <v>16</v>
      </c>
      <c r="B87" s="40"/>
      <c r="C87" s="40"/>
      <c r="D87" s="40"/>
      <c r="E87" s="40"/>
      <c r="F87" s="40"/>
      <c r="G87" s="40"/>
      <c r="H87" s="40"/>
      <c r="I87" s="40"/>
      <c r="J87" s="40"/>
      <c r="K87" s="40"/>
      <c r="L87" s="40"/>
      <c r="M87" s="40"/>
      <c r="N87" s="48">
        <f t="shared" si="7"/>
        <v>0</v>
      </c>
      <c r="O87" s="48">
        <f>N87/COLUMNS(B87:M87)</f>
        <v>0</v>
      </c>
    </row>
    <row r="88" spans="1:16" s="33" customFormat="1" ht="13.2" x14ac:dyDescent="0.25">
      <c r="A88" s="42" t="str">
        <f>"Total " &amp; Table8[[#Headers],[ENTERTAINMENT]]</f>
        <v>Total ENTERTAINMENT</v>
      </c>
      <c r="B88" s="43">
        <f>SUBTOTAL(109,Table8[JAN])</f>
        <v>0</v>
      </c>
      <c r="C88" s="43">
        <f>SUBTOTAL(109,Table8[FEB])</f>
        <v>0</v>
      </c>
      <c r="D88" s="43">
        <f>SUBTOTAL(109,Table8[MAR])</f>
        <v>0</v>
      </c>
      <c r="E88" s="43">
        <f>SUBTOTAL(109,Table8[APR])</f>
        <v>0</v>
      </c>
      <c r="F88" s="43">
        <f>SUBTOTAL(109,Table8[MAY])</f>
        <v>0</v>
      </c>
      <c r="G88" s="43">
        <f>SUBTOTAL(109,Table8[JUN])</f>
        <v>0</v>
      </c>
      <c r="H88" s="43">
        <f>SUBTOTAL(109,Table8[JUL])</f>
        <v>0</v>
      </c>
      <c r="I88" s="43">
        <f>SUBTOTAL(109,Table8[AUG])</f>
        <v>0</v>
      </c>
      <c r="J88" s="43">
        <f>SUBTOTAL(109,Table8[SEP])</f>
        <v>0</v>
      </c>
      <c r="K88" s="43">
        <f>SUBTOTAL(109,Table8[OCT])</f>
        <v>0</v>
      </c>
      <c r="L88" s="43">
        <f>SUBTOTAL(109,Table8[NOV])</f>
        <v>0</v>
      </c>
      <c r="M88" s="43">
        <f>SUBTOTAL(109,Table8[DEC])</f>
        <v>0</v>
      </c>
      <c r="N88" s="41">
        <f>SUBTOTAL(109,Table8[Total])</f>
        <v>0</v>
      </c>
      <c r="O88" s="41">
        <f>Table8[[#Totals],[Total]]/COLUMNS(Table8[[#Totals],[JAN]:[DEC]])</f>
        <v>0</v>
      </c>
    </row>
    <row r="89" spans="1:16" s="33" customFormat="1" ht="12" x14ac:dyDescent="0.25">
      <c r="A89" s="45"/>
      <c r="B89" s="45"/>
      <c r="C89" s="45"/>
      <c r="D89" s="45"/>
      <c r="E89" s="45"/>
      <c r="F89" s="45"/>
      <c r="G89" s="45"/>
      <c r="H89" s="45"/>
      <c r="I89" s="45"/>
      <c r="J89" s="45"/>
      <c r="K89" s="45"/>
      <c r="L89" s="45"/>
      <c r="M89" s="45"/>
      <c r="N89" s="46"/>
      <c r="O89" s="46"/>
    </row>
    <row r="90" spans="1:16" s="36" customFormat="1" x14ac:dyDescent="0.25">
      <c r="A90" s="30" t="s">
        <v>39</v>
      </c>
      <c r="B90" s="31" t="s">
        <v>64</v>
      </c>
      <c r="C90" s="31" t="s">
        <v>65</v>
      </c>
      <c r="D90" s="31" t="s">
        <v>66</v>
      </c>
      <c r="E90" s="31" t="s">
        <v>67</v>
      </c>
      <c r="F90" s="31" t="s">
        <v>68</v>
      </c>
      <c r="G90" s="31" t="s">
        <v>69</v>
      </c>
      <c r="H90" s="31" t="s">
        <v>70</v>
      </c>
      <c r="I90" s="31" t="s">
        <v>71</v>
      </c>
      <c r="J90" s="31" t="s">
        <v>72</v>
      </c>
      <c r="K90" s="31" t="s">
        <v>73</v>
      </c>
      <c r="L90" s="31" t="s">
        <v>74</v>
      </c>
      <c r="M90" s="31" t="s">
        <v>75</v>
      </c>
      <c r="N90" s="32" t="s">
        <v>76</v>
      </c>
      <c r="O90" s="32" t="s">
        <v>84</v>
      </c>
    </row>
    <row r="91" spans="1:16" s="36" customFormat="1" x14ac:dyDescent="0.25">
      <c r="A91" s="39" t="s">
        <v>37</v>
      </c>
      <c r="B91" s="40"/>
      <c r="C91" s="40"/>
      <c r="D91" s="40"/>
      <c r="E91" s="40"/>
      <c r="F91" s="40"/>
      <c r="G91" s="40"/>
      <c r="H91" s="40"/>
      <c r="I91" s="40"/>
      <c r="J91" s="40"/>
      <c r="K91" s="40"/>
      <c r="L91" s="40"/>
      <c r="M91" s="40"/>
      <c r="N91" s="48">
        <f t="shared" si="7"/>
        <v>0</v>
      </c>
      <c r="O91" s="48">
        <f t="shared" ref="O91:O96" si="17">N91/COLUMNS(B91:M91)</f>
        <v>0</v>
      </c>
    </row>
    <row r="92" spans="1:16" s="36" customFormat="1" ht="15" customHeight="1" x14ac:dyDescent="0.25">
      <c r="A92" s="39" t="s">
        <v>136</v>
      </c>
      <c r="B92" s="40"/>
      <c r="C92" s="40"/>
      <c r="D92" s="40"/>
      <c r="E92" s="40"/>
      <c r="F92" s="40"/>
      <c r="G92" s="40"/>
      <c r="H92" s="40"/>
      <c r="I92" s="40"/>
      <c r="J92" s="40"/>
      <c r="K92" s="40"/>
      <c r="L92" s="40"/>
      <c r="M92" s="40"/>
      <c r="N92" s="48">
        <f t="shared" si="7"/>
        <v>0</v>
      </c>
      <c r="O92" s="48">
        <f t="shared" si="17"/>
        <v>0</v>
      </c>
      <c r="P92" s="49"/>
    </row>
    <row r="93" spans="1:16" s="36" customFormat="1" x14ac:dyDescent="0.25">
      <c r="A93" s="39" t="s">
        <v>137</v>
      </c>
      <c r="B93" s="40"/>
      <c r="C93" s="40"/>
      <c r="D93" s="40"/>
      <c r="E93" s="40"/>
      <c r="F93" s="40"/>
      <c r="G93" s="40"/>
      <c r="H93" s="40"/>
      <c r="I93" s="40"/>
      <c r="J93" s="40"/>
      <c r="K93" s="40"/>
      <c r="L93" s="40"/>
      <c r="M93" s="40"/>
      <c r="N93" s="48">
        <f t="shared" si="7"/>
        <v>0</v>
      </c>
      <c r="O93" s="48">
        <f t="shared" si="17"/>
        <v>0</v>
      </c>
    </row>
    <row r="94" spans="1:16" s="36" customFormat="1" x14ac:dyDescent="0.25">
      <c r="A94" s="39" t="s">
        <v>38</v>
      </c>
      <c r="B94" s="40"/>
      <c r="C94" s="40"/>
      <c r="D94" s="40"/>
      <c r="E94" s="40"/>
      <c r="F94" s="40"/>
      <c r="G94" s="40"/>
      <c r="H94" s="40"/>
      <c r="I94" s="40"/>
      <c r="J94" s="40"/>
      <c r="K94" s="40"/>
      <c r="L94" s="40"/>
      <c r="M94" s="40"/>
      <c r="N94" s="48">
        <f t="shared" si="7"/>
        <v>0</v>
      </c>
      <c r="O94" s="48">
        <f t="shared" si="17"/>
        <v>0</v>
      </c>
    </row>
    <row r="95" spans="1:16" s="36" customFormat="1" x14ac:dyDescent="0.25">
      <c r="A95" s="39" t="s">
        <v>138</v>
      </c>
      <c r="B95" s="40"/>
      <c r="C95" s="40"/>
      <c r="D95" s="40"/>
      <c r="E95" s="40"/>
      <c r="F95" s="40"/>
      <c r="G95" s="40"/>
      <c r="H95" s="40"/>
      <c r="I95" s="40"/>
      <c r="J95" s="40"/>
      <c r="K95" s="40"/>
      <c r="L95" s="40"/>
      <c r="M95" s="40"/>
      <c r="N95" s="48">
        <f t="shared" si="7"/>
        <v>0</v>
      </c>
      <c r="O95" s="48">
        <f t="shared" si="17"/>
        <v>0</v>
      </c>
    </row>
    <row r="96" spans="1:16" s="36" customFormat="1" x14ac:dyDescent="0.25">
      <c r="A96" s="39" t="s">
        <v>16</v>
      </c>
      <c r="B96" s="40"/>
      <c r="C96" s="40"/>
      <c r="D96" s="40"/>
      <c r="E96" s="40"/>
      <c r="F96" s="40"/>
      <c r="G96" s="40"/>
      <c r="H96" s="40"/>
      <c r="I96" s="40"/>
      <c r="J96" s="40"/>
      <c r="K96" s="40"/>
      <c r="L96" s="40"/>
      <c r="M96" s="40"/>
      <c r="N96" s="48">
        <f t="shared" si="7"/>
        <v>0</v>
      </c>
      <c r="O96" s="48">
        <f t="shared" si="17"/>
        <v>0</v>
      </c>
    </row>
    <row r="97" spans="1:16" s="36" customFormat="1" x14ac:dyDescent="0.25">
      <c r="A97" s="42" t="str">
        <f>"Total " &amp;Table9[[#Headers],[SAVINGS]]</f>
        <v>Total SAVINGS</v>
      </c>
      <c r="B97" s="43">
        <f>SUBTOTAL(109,Table9[JAN])</f>
        <v>0</v>
      </c>
      <c r="C97" s="43">
        <f>SUBTOTAL(109,Table9[FEB])</f>
        <v>0</v>
      </c>
      <c r="D97" s="43">
        <f>SUBTOTAL(109,Table9[MAR])</f>
        <v>0</v>
      </c>
      <c r="E97" s="43">
        <f>SUBTOTAL(109,Table9[APR])</f>
        <v>0</v>
      </c>
      <c r="F97" s="43">
        <f>SUBTOTAL(109,Table9[MAY])</f>
        <v>0</v>
      </c>
      <c r="G97" s="43">
        <f>SUBTOTAL(109,Table9[JUN])</f>
        <v>0</v>
      </c>
      <c r="H97" s="43">
        <f>SUBTOTAL(109,Table9[JUL])</f>
        <v>0</v>
      </c>
      <c r="I97" s="43">
        <f>SUBTOTAL(109,Table9[AUG])</f>
        <v>0</v>
      </c>
      <c r="J97" s="43">
        <f>SUBTOTAL(109,Table9[SEP])</f>
        <v>0</v>
      </c>
      <c r="K97" s="43">
        <f>SUBTOTAL(109,Table9[OCT])</f>
        <v>0</v>
      </c>
      <c r="L97" s="43">
        <f>SUBTOTAL(109,Table9[NOV])</f>
        <v>0</v>
      </c>
      <c r="M97" s="43">
        <f>SUBTOTAL(109,Table9[DEC])</f>
        <v>0</v>
      </c>
      <c r="N97" s="41">
        <f>SUBTOTAL(109,Table9[Total])</f>
        <v>0</v>
      </c>
      <c r="O97" s="41">
        <f>Table9[[#Totals],[Total]]/COLUMNS(Table9[[#Totals],[JAN]:[DEC]])</f>
        <v>0</v>
      </c>
    </row>
    <row r="98" spans="1:16" s="36" customFormat="1" x14ac:dyDescent="0.25">
      <c r="A98" s="45"/>
      <c r="B98" s="45"/>
      <c r="C98" s="45"/>
      <c r="D98" s="45"/>
      <c r="E98" s="45"/>
      <c r="F98" s="45"/>
      <c r="G98" s="45"/>
      <c r="H98" s="45"/>
      <c r="I98" s="45"/>
      <c r="J98" s="45"/>
      <c r="K98" s="45"/>
      <c r="L98" s="45"/>
      <c r="M98" s="45"/>
      <c r="N98" s="46"/>
      <c r="O98" s="46"/>
    </row>
    <row r="99" spans="1:16" s="36" customFormat="1" x14ac:dyDescent="0.25">
      <c r="A99" s="30" t="s">
        <v>40</v>
      </c>
      <c r="B99" s="31" t="s">
        <v>64</v>
      </c>
      <c r="C99" s="31" t="s">
        <v>65</v>
      </c>
      <c r="D99" s="31" t="s">
        <v>66</v>
      </c>
      <c r="E99" s="31" t="s">
        <v>67</v>
      </c>
      <c r="F99" s="31" t="s">
        <v>68</v>
      </c>
      <c r="G99" s="31" t="s">
        <v>69</v>
      </c>
      <c r="H99" s="31" t="s">
        <v>70</v>
      </c>
      <c r="I99" s="31" t="s">
        <v>71</v>
      </c>
      <c r="J99" s="31" t="s">
        <v>72</v>
      </c>
      <c r="K99" s="31" t="s">
        <v>73</v>
      </c>
      <c r="L99" s="31" t="s">
        <v>74</v>
      </c>
      <c r="M99" s="31" t="s">
        <v>75</v>
      </c>
      <c r="N99" s="32" t="s">
        <v>76</v>
      </c>
      <c r="O99" s="32" t="s">
        <v>84</v>
      </c>
    </row>
    <row r="100" spans="1:16" s="36" customFormat="1" x14ac:dyDescent="0.25">
      <c r="A100" s="39" t="s">
        <v>139</v>
      </c>
      <c r="B100" s="40"/>
      <c r="C100" s="40"/>
      <c r="D100" s="40"/>
      <c r="E100" s="40"/>
      <c r="F100" s="40"/>
      <c r="G100" s="40"/>
      <c r="H100" s="40"/>
      <c r="I100" s="40"/>
      <c r="J100" s="40"/>
      <c r="K100" s="40"/>
      <c r="L100" s="40"/>
      <c r="M100" s="40"/>
      <c r="N100" s="48">
        <f t="shared" ref="N100:N106" si="18">SUM(B100:M100)</f>
        <v>0</v>
      </c>
      <c r="O100" s="48">
        <f t="shared" ref="O100:O105" si="19">N100/COLUMNS(B100:M100)</f>
        <v>0</v>
      </c>
    </row>
    <row r="101" spans="1:16" s="36" customFormat="1" x14ac:dyDescent="0.25">
      <c r="A101" s="39" t="s">
        <v>78</v>
      </c>
      <c r="B101" s="40"/>
      <c r="C101" s="40"/>
      <c r="D101" s="40"/>
      <c r="E101" s="40"/>
      <c r="F101" s="40"/>
      <c r="G101" s="40"/>
      <c r="H101" s="40"/>
      <c r="I101" s="40"/>
      <c r="J101" s="40"/>
      <c r="K101" s="40"/>
      <c r="L101" s="40"/>
      <c r="M101" s="40"/>
      <c r="N101" s="48">
        <f t="shared" si="18"/>
        <v>0</v>
      </c>
      <c r="O101" s="48">
        <f t="shared" si="19"/>
        <v>0</v>
      </c>
      <c r="P101" s="49"/>
    </row>
    <row r="102" spans="1:16" s="36" customFormat="1" x14ac:dyDescent="0.25">
      <c r="A102" s="39" t="s">
        <v>140</v>
      </c>
      <c r="B102" s="40"/>
      <c r="C102" s="40"/>
      <c r="D102" s="40"/>
      <c r="E102" s="40"/>
      <c r="F102" s="40"/>
      <c r="G102" s="40"/>
      <c r="H102" s="40"/>
      <c r="I102" s="40"/>
      <c r="J102" s="40"/>
      <c r="K102" s="40"/>
      <c r="L102" s="40"/>
      <c r="M102" s="40"/>
      <c r="N102" s="48">
        <f t="shared" si="18"/>
        <v>0</v>
      </c>
      <c r="O102" s="48">
        <f t="shared" si="19"/>
        <v>0</v>
      </c>
    </row>
    <row r="103" spans="1:16" s="36" customFormat="1" x14ac:dyDescent="0.25">
      <c r="A103" s="39" t="s">
        <v>79</v>
      </c>
      <c r="B103" s="40"/>
      <c r="C103" s="40"/>
      <c r="D103" s="40"/>
      <c r="E103" s="40"/>
      <c r="F103" s="40"/>
      <c r="G103" s="40"/>
      <c r="H103" s="40"/>
      <c r="I103" s="40"/>
      <c r="J103" s="40"/>
      <c r="K103" s="40"/>
      <c r="L103" s="40"/>
      <c r="M103" s="40"/>
      <c r="N103" s="48">
        <f t="shared" si="18"/>
        <v>0</v>
      </c>
      <c r="O103" s="48">
        <f t="shared" si="19"/>
        <v>0</v>
      </c>
    </row>
    <row r="104" spans="1:16" s="36" customFormat="1" x14ac:dyDescent="0.25">
      <c r="A104" s="39" t="s">
        <v>41</v>
      </c>
      <c r="B104" s="40"/>
      <c r="C104" s="40"/>
      <c r="D104" s="40"/>
      <c r="E104" s="40"/>
      <c r="F104" s="40"/>
      <c r="G104" s="40"/>
      <c r="H104" s="40"/>
      <c r="I104" s="40"/>
      <c r="J104" s="40"/>
      <c r="K104" s="40"/>
      <c r="L104" s="40"/>
      <c r="M104" s="40"/>
      <c r="N104" s="48">
        <f t="shared" si="18"/>
        <v>0</v>
      </c>
      <c r="O104" s="48">
        <f t="shared" si="19"/>
        <v>0</v>
      </c>
    </row>
    <row r="105" spans="1:16" s="36" customFormat="1" x14ac:dyDescent="0.25">
      <c r="A105" s="39" t="s">
        <v>42</v>
      </c>
      <c r="B105" s="40"/>
      <c r="C105" s="40"/>
      <c r="D105" s="40"/>
      <c r="E105" s="40"/>
      <c r="F105" s="40"/>
      <c r="G105" s="40"/>
      <c r="H105" s="40"/>
      <c r="I105" s="40"/>
      <c r="J105" s="40"/>
      <c r="K105" s="40"/>
      <c r="L105" s="40"/>
      <c r="M105" s="40"/>
      <c r="N105" s="48">
        <f t="shared" si="18"/>
        <v>0</v>
      </c>
      <c r="O105" s="48">
        <f t="shared" si="19"/>
        <v>0</v>
      </c>
    </row>
    <row r="106" spans="1:16" s="36" customFormat="1" x14ac:dyDescent="0.25">
      <c r="A106" s="39" t="s">
        <v>16</v>
      </c>
      <c r="B106" s="40"/>
      <c r="C106" s="40"/>
      <c r="D106" s="40"/>
      <c r="E106" s="40"/>
      <c r="F106" s="40"/>
      <c r="G106" s="40"/>
      <c r="H106" s="40"/>
      <c r="I106" s="40"/>
      <c r="J106" s="40"/>
      <c r="K106" s="40"/>
      <c r="L106" s="40"/>
      <c r="M106" s="40"/>
      <c r="N106" s="48">
        <f t="shared" si="18"/>
        <v>0</v>
      </c>
      <c r="O106" s="48">
        <f>N106/COLUMNS(B106:M106)</f>
        <v>0</v>
      </c>
    </row>
    <row r="107" spans="1:16" s="36" customFormat="1" x14ac:dyDescent="0.25">
      <c r="A107" s="42" t="str">
        <f>"Total " &amp; Table10[[#Headers],[OBLIGATIONS]]</f>
        <v>Total OBLIGATIONS</v>
      </c>
      <c r="B107" s="43">
        <f>SUBTOTAL(109,Table10[JAN])</f>
        <v>0</v>
      </c>
      <c r="C107" s="43">
        <f>SUBTOTAL(109,Table10[FEB])</f>
        <v>0</v>
      </c>
      <c r="D107" s="43">
        <f>SUBTOTAL(109,Table10[MAR])</f>
        <v>0</v>
      </c>
      <c r="E107" s="43">
        <f>SUBTOTAL(109,Table10[APR])</f>
        <v>0</v>
      </c>
      <c r="F107" s="43">
        <f>SUBTOTAL(109,Table10[MAY])</f>
        <v>0</v>
      </c>
      <c r="G107" s="43">
        <f>SUBTOTAL(109,Table10[JUN])</f>
        <v>0</v>
      </c>
      <c r="H107" s="43">
        <f>SUBTOTAL(109,Table10[JUL])</f>
        <v>0</v>
      </c>
      <c r="I107" s="43">
        <f>SUBTOTAL(109,Table10[AUG])</f>
        <v>0</v>
      </c>
      <c r="J107" s="43">
        <f>SUBTOTAL(109,Table10[SEP])</f>
        <v>0</v>
      </c>
      <c r="K107" s="43">
        <f>SUBTOTAL(109,Table10[OCT])</f>
        <v>0</v>
      </c>
      <c r="L107" s="43">
        <f>SUBTOTAL(109,Table10[NOV])</f>
        <v>0</v>
      </c>
      <c r="M107" s="43">
        <f>SUBTOTAL(109,Table10[DEC])</f>
        <v>0</v>
      </c>
      <c r="N107" s="41">
        <f>SUBTOTAL(109,Table10[Total])</f>
        <v>0</v>
      </c>
      <c r="O107" s="41">
        <f>Table10[[#Totals],[Total]]/COLUMNS(Table10[[#Totals],[JAN]:[DEC]])</f>
        <v>0</v>
      </c>
    </row>
    <row r="108" spans="1:16" s="36" customFormat="1" x14ac:dyDescent="0.25">
      <c r="A108" s="45"/>
      <c r="B108" s="45"/>
      <c r="C108" s="45"/>
      <c r="D108" s="45"/>
      <c r="E108" s="45"/>
      <c r="F108" s="45"/>
      <c r="G108" s="45"/>
      <c r="H108" s="45"/>
      <c r="I108" s="45"/>
      <c r="J108" s="45"/>
      <c r="K108" s="45"/>
      <c r="L108" s="45"/>
      <c r="M108" s="45"/>
      <c r="N108" s="46"/>
      <c r="O108" s="46"/>
    </row>
    <row r="109" spans="1:16" s="36" customFormat="1" x14ac:dyDescent="0.25">
      <c r="A109" s="30" t="s">
        <v>31</v>
      </c>
      <c r="B109" s="31" t="s">
        <v>64</v>
      </c>
      <c r="C109" s="31" t="s">
        <v>65</v>
      </c>
      <c r="D109" s="31" t="s">
        <v>66</v>
      </c>
      <c r="E109" s="31" t="s">
        <v>67</v>
      </c>
      <c r="F109" s="31" t="s">
        <v>68</v>
      </c>
      <c r="G109" s="31" t="s">
        <v>69</v>
      </c>
      <c r="H109" s="31" t="s">
        <v>70</v>
      </c>
      <c r="I109" s="31" t="s">
        <v>71</v>
      </c>
      <c r="J109" s="31" t="s">
        <v>72</v>
      </c>
      <c r="K109" s="31" t="s">
        <v>73</v>
      </c>
      <c r="L109" s="31" t="s">
        <v>74</v>
      </c>
      <c r="M109" s="31" t="s">
        <v>75</v>
      </c>
      <c r="N109" s="32" t="s">
        <v>76</v>
      </c>
      <c r="O109" s="32" t="s">
        <v>84</v>
      </c>
    </row>
    <row r="110" spans="1:16" s="36" customFormat="1" x14ac:dyDescent="0.25">
      <c r="A110" s="39" t="s">
        <v>28</v>
      </c>
      <c r="B110" s="40"/>
      <c r="C110" s="40"/>
      <c r="D110" s="40"/>
      <c r="E110" s="40"/>
      <c r="F110" s="40"/>
      <c r="G110" s="40"/>
      <c r="H110" s="40"/>
      <c r="I110" s="40"/>
      <c r="J110" s="40"/>
      <c r="K110" s="40"/>
      <c r="L110" s="40"/>
      <c r="M110" s="40"/>
      <c r="N110" s="48">
        <f>SUM(B110:M110)</f>
        <v>0</v>
      </c>
      <c r="O110" s="48">
        <f>N110/COLUMNS(B110:M110)</f>
        <v>0</v>
      </c>
    </row>
    <row r="111" spans="1:16" s="36" customFormat="1" x14ac:dyDescent="0.25">
      <c r="A111" s="39" t="s">
        <v>29</v>
      </c>
      <c r="B111" s="40"/>
      <c r="C111" s="40"/>
      <c r="D111" s="40"/>
      <c r="E111" s="40"/>
      <c r="F111" s="40"/>
      <c r="G111" s="40"/>
      <c r="H111" s="40"/>
      <c r="I111" s="40"/>
      <c r="J111" s="40"/>
      <c r="K111" s="40"/>
      <c r="L111" s="40"/>
      <c r="M111" s="40"/>
      <c r="N111" s="48">
        <f>SUM(B111:M111)</f>
        <v>0</v>
      </c>
      <c r="O111" s="48">
        <f>N111/COLUMNS(B111:M111)</f>
        <v>0</v>
      </c>
      <c r="P111" s="49"/>
    </row>
    <row r="112" spans="1:16" s="36" customFormat="1" x14ac:dyDescent="0.25">
      <c r="A112" s="39" t="s">
        <v>81</v>
      </c>
      <c r="B112" s="40"/>
      <c r="C112" s="40"/>
      <c r="D112" s="40"/>
      <c r="E112" s="40"/>
      <c r="F112" s="40"/>
      <c r="G112" s="40"/>
      <c r="H112" s="40"/>
      <c r="I112" s="40"/>
      <c r="J112" s="40"/>
      <c r="K112" s="40"/>
      <c r="L112" s="40"/>
      <c r="M112" s="40"/>
      <c r="N112" s="48">
        <f>SUM(B112:M112)</f>
        <v>0</v>
      </c>
      <c r="O112" s="48">
        <f>N112/COLUMNS(B112:M112)</f>
        <v>0</v>
      </c>
    </row>
    <row r="113" spans="1:16" s="36" customFormat="1" x14ac:dyDescent="0.25">
      <c r="A113" s="39" t="s">
        <v>16</v>
      </c>
      <c r="B113" s="40"/>
      <c r="C113" s="40"/>
      <c r="D113" s="40"/>
      <c r="E113" s="40"/>
      <c r="F113" s="40"/>
      <c r="G113" s="40"/>
      <c r="H113" s="40"/>
      <c r="I113" s="40"/>
      <c r="J113" s="40"/>
      <c r="K113" s="40"/>
      <c r="L113" s="40"/>
      <c r="M113" s="40"/>
      <c r="N113" s="48">
        <f>SUM(B113:M113)</f>
        <v>0</v>
      </c>
      <c r="O113" s="48">
        <f>N113/COLUMNS(B113:M113)</f>
        <v>0</v>
      </c>
    </row>
    <row r="114" spans="1:16" s="36" customFormat="1" x14ac:dyDescent="0.25">
      <c r="A114" s="42" t="str">
        <f>"Total " &amp;Table11[[#Headers],[SUBSCRIPTIONS]]</f>
        <v>Total SUBSCRIPTIONS</v>
      </c>
      <c r="B114" s="43">
        <f>SUBTOTAL(109,Table11[JAN])</f>
        <v>0</v>
      </c>
      <c r="C114" s="43">
        <f>SUBTOTAL(109,Table11[FEB])</f>
        <v>0</v>
      </c>
      <c r="D114" s="43">
        <f>SUBTOTAL(109,Table11[MAR])</f>
        <v>0</v>
      </c>
      <c r="E114" s="43">
        <f>SUBTOTAL(109,Table11[APR])</f>
        <v>0</v>
      </c>
      <c r="F114" s="43">
        <f>SUBTOTAL(109,Table11[MAY])</f>
        <v>0</v>
      </c>
      <c r="G114" s="43">
        <f>SUBTOTAL(109,Table11[JUN])</f>
        <v>0</v>
      </c>
      <c r="H114" s="43">
        <f>SUBTOTAL(109,Table11[JUL])</f>
        <v>0</v>
      </c>
      <c r="I114" s="43">
        <f>SUBTOTAL(109,Table11[AUG])</f>
        <v>0</v>
      </c>
      <c r="J114" s="43">
        <f>SUBTOTAL(109,Table11[SEP])</f>
        <v>0</v>
      </c>
      <c r="K114" s="43">
        <f>SUBTOTAL(109,Table11[OCT])</f>
        <v>0</v>
      </c>
      <c r="L114" s="43">
        <f>SUBTOTAL(109,Table11[NOV])</f>
        <v>0</v>
      </c>
      <c r="M114" s="43">
        <f>SUBTOTAL(109,Table11[DEC])</f>
        <v>0</v>
      </c>
      <c r="N114" s="41">
        <f>SUBTOTAL(109,Table11[Total])</f>
        <v>0</v>
      </c>
      <c r="O114" s="41">
        <f>Table11[[#Totals],[Total]]/COLUMNS(Table11[[#Totals],[JAN]:[DEC]])</f>
        <v>0</v>
      </c>
    </row>
    <row r="115" spans="1:16" s="36" customFormat="1" x14ac:dyDescent="0.25">
      <c r="A115" s="45"/>
      <c r="B115" s="45"/>
      <c r="C115" s="45"/>
      <c r="D115" s="45"/>
      <c r="E115" s="45"/>
      <c r="F115" s="45"/>
      <c r="G115" s="45"/>
      <c r="H115" s="45"/>
      <c r="I115" s="45"/>
      <c r="J115" s="45"/>
      <c r="K115" s="45"/>
      <c r="L115" s="45"/>
      <c r="M115" s="45"/>
      <c r="N115" s="46"/>
      <c r="O115" s="46"/>
    </row>
    <row r="116" spans="1:16" s="36" customFormat="1" x14ac:dyDescent="0.25">
      <c r="A116" s="30" t="s">
        <v>12</v>
      </c>
      <c r="B116" s="31" t="s">
        <v>64</v>
      </c>
      <c r="C116" s="31" t="s">
        <v>65</v>
      </c>
      <c r="D116" s="31" t="s">
        <v>66</v>
      </c>
      <c r="E116" s="31" t="s">
        <v>67</v>
      </c>
      <c r="F116" s="31" t="s">
        <v>68</v>
      </c>
      <c r="G116" s="31" t="s">
        <v>69</v>
      </c>
      <c r="H116" s="31" t="s">
        <v>70</v>
      </c>
      <c r="I116" s="31" t="s">
        <v>71</v>
      </c>
      <c r="J116" s="31" t="s">
        <v>72</v>
      </c>
      <c r="K116" s="31" t="s">
        <v>73</v>
      </c>
      <c r="L116" s="31" t="s">
        <v>74</v>
      </c>
      <c r="M116" s="31" t="s">
        <v>75</v>
      </c>
      <c r="N116" s="32" t="s">
        <v>76</v>
      </c>
      <c r="O116" s="32" t="s">
        <v>84</v>
      </c>
    </row>
    <row r="117" spans="1:16" s="36" customFormat="1" x14ac:dyDescent="0.25">
      <c r="A117" s="39" t="s">
        <v>36</v>
      </c>
      <c r="B117" s="40"/>
      <c r="C117" s="40"/>
      <c r="D117" s="40"/>
      <c r="E117" s="40"/>
      <c r="F117" s="40"/>
      <c r="G117" s="40"/>
      <c r="H117" s="40"/>
      <c r="I117" s="40"/>
      <c r="J117" s="40"/>
      <c r="K117" s="40"/>
      <c r="L117" s="40"/>
      <c r="M117" s="40"/>
      <c r="N117" s="48">
        <f>SUM(B117:M117)</f>
        <v>0</v>
      </c>
      <c r="O117" s="48">
        <f>N117/COLUMNS(B117:M117)</f>
        <v>0</v>
      </c>
    </row>
    <row r="118" spans="1:16" s="36" customFormat="1" x14ac:dyDescent="0.25">
      <c r="A118" s="39" t="s">
        <v>0</v>
      </c>
      <c r="B118" s="40"/>
      <c r="C118" s="40"/>
      <c r="D118" s="40"/>
      <c r="E118" s="40"/>
      <c r="F118" s="40"/>
      <c r="G118" s="40"/>
      <c r="H118" s="40"/>
      <c r="I118" s="40"/>
      <c r="J118" s="40"/>
      <c r="K118" s="40"/>
      <c r="L118" s="40"/>
      <c r="M118" s="40"/>
      <c r="N118" s="48">
        <f>SUM(B118:M118)</f>
        <v>0</v>
      </c>
      <c r="O118" s="48">
        <f>N118/COLUMNS(B118:M118)</f>
        <v>0</v>
      </c>
      <c r="P118" s="49"/>
    </row>
    <row r="119" spans="1:16" s="36" customFormat="1" x14ac:dyDescent="0.25">
      <c r="A119" s="39" t="s">
        <v>16</v>
      </c>
      <c r="B119" s="40"/>
      <c r="C119" s="40"/>
      <c r="D119" s="40"/>
      <c r="E119" s="40"/>
      <c r="F119" s="40"/>
      <c r="G119" s="40"/>
      <c r="H119" s="40"/>
      <c r="I119" s="40"/>
      <c r="J119" s="40"/>
      <c r="K119" s="40"/>
      <c r="L119" s="40"/>
      <c r="M119" s="40"/>
      <c r="N119" s="48">
        <f>SUM(B119:M119)</f>
        <v>0</v>
      </c>
      <c r="O119" s="48">
        <f>N119/COLUMNS(B119:M119)</f>
        <v>0</v>
      </c>
    </row>
    <row r="120" spans="1:16" s="36" customFormat="1" x14ac:dyDescent="0.25">
      <c r="A120" s="39" t="s">
        <v>16</v>
      </c>
      <c r="B120" s="40"/>
      <c r="C120" s="40"/>
      <c r="D120" s="40"/>
      <c r="E120" s="40"/>
      <c r="F120" s="40"/>
      <c r="G120" s="40"/>
      <c r="H120" s="40"/>
      <c r="I120" s="40"/>
      <c r="J120" s="40"/>
      <c r="K120" s="40"/>
      <c r="L120" s="40"/>
      <c r="M120" s="40"/>
      <c r="N120" s="48">
        <f>SUM(B120:M120)</f>
        <v>0</v>
      </c>
      <c r="O120" s="48">
        <f>N120/COLUMNS(B120:M120)</f>
        <v>0</v>
      </c>
    </row>
    <row r="121" spans="1:16" s="36" customFormat="1" x14ac:dyDescent="0.25">
      <c r="A121" s="42" t="str">
        <f>"Total " &amp;Table12[[#Headers],[MISCELLANEOUS]]</f>
        <v>Total MISCELLANEOUS</v>
      </c>
      <c r="B121" s="43">
        <f>SUBTOTAL(109,Table12[JAN])</f>
        <v>0</v>
      </c>
      <c r="C121" s="43">
        <f>SUBTOTAL(109,Table12[FEB])</f>
        <v>0</v>
      </c>
      <c r="D121" s="43">
        <f>SUBTOTAL(109,Table12[MAR])</f>
        <v>0</v>
      </c>
      <c r="E121" s="43">
        <f>SUBTOTAL(109,Table12[APR])</f>
        <v>0</v>
      </c>
      <c r="F121" s="43">
        <f>SUBTOTAL(109,Table12[MAY])</f>
        <v>0</v>
      </c>
      <c r="G121" s="43">
        <f>SUBTOTAL(109,Table12[JUN])</f>
        <v>0</v>
      </c>
      <c r="H121" s="43">
        <f>SUBTOTAL(109,Table12[JUL])</f>
        <v>0</v>
      </c>
      <c r="I121" s="43">
        <f>SUBTOTAL(109,Table12[AUG])</f>
        <v>0</v>
      </c>
      <c r="J121" s="43">
        <f>SUBTOTAL(109,Table12[SEP])</f>
        <v>0</v>
      </c>
      <c r="K121" s="43">
        <f>SUBTOTAL(109,Table12[OCT])</f>
        <v>0</v>
      </c>
      <c r="L121" s="43">
        <f>SUBTOTAL(109,Table12[NOV])</f>
        <v>0</v>
      </c>
      <c r="M121" s="43">
        <f>SUBTOTAL(109,Table12[DEC])</f>
        <v>0</v>
      </c>
      <c r="N121" s="41">
        <f>SUBTOTAL(109,Table12[Total])</f>
        <v>0</v>
      </c>
      <c r="O121" s="41">
        <f>Table12[[#Totals],[Total]]/COLUMNS(Table12[[#Totals],[JAN]:[DEC]])</f>
        <v>0</v>
      </c>
    </row>
    <row r="122" spans="1:16" s="36" customFormat="1" x14ac:dyDescent="0.35">
      <c r="A122" s="4"/>
      <c r="B122" s="4"/>
      <c r="C122" s="4"/>
      <c r="D122" s="4"/>
      <c r="E122" s="4"/>
      <c r="F122" s="4"/>
      <c r="G122" s="4"/>
      <c r="H122" s="4"/>
      <c r="I122" s="4"/>
      <c r="J122" s="4"/>
      <c r="K122" s="4"/>
      <c r="L122" s="4"/>
      <c r="M122" s="4"/>
      <c r="N122" s="4"/>
      <c r="O122" s="4"/>
    </row>
    <row r="123" spans="1:16" s="36" customFormat="1" x14ac:dyDescent="0.35">
      <c r="A123" s="4"/>
      <c r="B123" s="4"/>
      <c r="C123" s="4"/>
      <c r="D123" s="4"/>
      <c r="E123" s="4"/>
      <c r="F123" s="4"/>
      <c r="G123" s="4"/>
      <c r="H123" s="4"/>
      <c r="I123" s="4"/>
      <c r="J123" s="4"/>
      <c r="K123" s="4"/>
      <c r="L123" s="4"/>
      <c r="M123" s="4"/>
      <c r="N123" s="4"/>
      <c r="O123" s="4"/>
    </row>
    <row r="124" spans="1:16" x14ac:dyDescent="0.35">
      <c r="A124" s="4"/>
      <c r="B124" s="4"/>
      <c r="C124" s="4"/>
      <c r="D124" s="4"/>
      <c r="E124" s="4"/>
      <c r="F124" s="4"/>
      <c r="G124" s="4"/>
      <c r="H124" s="4"/>
      <c r="I124" s="4"/>
      <c r="J124" s="4"/>
      <c r="K124" s="4"/>
      <c r="L124" s="4"/>
      <c r="M124" s="4"/>
      <c r="N124" s="4"/>
      <c r="O124" s="4"/>
    </row>
    <row r="125" spans="1:16" x14ac:dyDescent="0.35">
      <c r="A125" s="4"/>
      <c r="B125" s="4"/>
      <c r="C125" s="4"/>
      <c r="D125" s="4"/>
      <c r="E125" s="4"/>
      <c r="F125" s="4"/>
      <c r="G125" s="4"/>
      <c r="H125" s="4"/>
      <c r="I125" s="4"/>
      <c r="J125" s="4"/>
      <c r="K125" s="4"/>
      <c r="L125" s="4"/>
      <c r="M125" s="4"/>
      <c r="N125" s="4"/>
      <c r="O125" s="4"/>
    </row>
    <row r="126" spans="1:16" x14ac:dyDescent="0.35">
      <c r="A126" s="4"/>
      <c r="B126" s="4"/>
      <c r="C126" s="4"/>
      <c r="D126" s="4"/>
      <c r="E126" s="4"/>
      <c r="F126" s="4"/>
      <c r="G126" s="4"/>
      <c r="H126" s="4"/>
      <c r="I126" s="4"/>
      <c r="J126" s="4"/>
      <c r="K126" s="4"/>
      <c r="L126" s="4"/>
      <c r="M126" s="4"/>
      <c r="N126" s="4"/>
      <c r="O126" s="4"/>
    </row>
    <row r="127" spans="1:16" x14ac:dyDescent="0.35">
      <c r="A127" s="4"/>
      <c r="B127" s="4"/>
      <c r="C127" s="4"/>
      <c r="D127" s="4"/>
      <c r="E127" s="4"/>
      <c r="F127" s="4"/>
      <c r="G127" s="4"/>
      <c r="H127" s="4"/>
      <c r="I127" s="4"/>
      <c r="J127" s="4"/>
      <c r="K127" s="4"/>
      <c r="L127" s="4"/>
      <c r="M127" s="4"/>
      <c r="N127" s="4"/>
      <c r="O127" s="4"/>
    </row>
  </sheetData>
  <phoneticPr fontId="0" type="noConversion"/>
  <printOptions horizontalCentered="1"/>
  <pageMargins left="0.4" right="0.4" top="0.35" bottom="0.35" header="0.5" footer="0.25"/>
  <pageSetup scale="84" fitToHeight="0" orientation="portrait" r:id="rId1"/>
  <headerFooter alignWithMargins="0"/>
  <legacyDrawing r:id="rId2"/>
  <tableParts count="11">
    <tablePart r:id="rId3"/>
    <tablePart r:id="rId4"/>
    <tablePart r:id="rId5"/>
    <tablePart r:id="rId6"/>
    <tablePart r:id="rId7"/>
    <tablePart r:id="rId8"/>
    <tablePart r:id="rId9"/>
    <tablePart r:id="rId10"/>
    <tablePart r:id="rId11"/>
    <tablePart r:id="rId12"/>
    <tablePart r:id="rId1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0"/>
  <sheetViews>
    <sheetView showGridLines="0" topLeftCell="A31" workbookViewId="0">
      <selection activeCell="A43" sqref="A43"/>
    </sheetView>
  </sheetViews>
  <sheetFormatPr defaultColWidth="9" defaultRowHeight="15" x14ac:dyDescent="0.25"/>
  <cols>
    <col min="1" max="1" width="9" style="22" customWidth="1"/>
    <col min="2" max="2" width="61.8984375" style="23" customWidth="1"/>
    <col min="3" max="3" width="16.8984375" style="24" customWidth="1"/>
    <col min="4" max="16384" width="9" style="24"/>
  </cols>
  <sheetData>
    <row r="1" spans="1:3" s="14" customFormat="1" ht="32.1" customHeight="1" x14ac:dyDescent="0.25">
      <c r="A1" s="56" t="s">
        <v>104</v>
      </c>
      <c r="B1" s="56"/>
      <c r="C1" s="56"/>
    </row>
    <row r="2" spans="1:3" s="16" customFormat="1" ht="13.8" x14ac:dyDescent="0.25">
      <c r="A2" s="13" t="s">
        <v>116</v>
      </c>
      <c r="B2" s="15"/>
      <c r="C2" s="72" t="s">
        <v>122</v>
      </c>
    </row>
    <row r="4" spans="1:3" s="19" customFormat="1" ht="55.2" x14ac:dyDescent="0.25">
      <c r="A4" s="17" t="s">
        <v>85</v>
      </c>
      <c r="B4" s="18" t="s">
        <v>95</v>
      </c>
    </row>
    <row r="5" spans="1:3" s="19" customFormat="1" x14ac:dyDescent="0.25">
      <c r="A5" s="20"/>
      <c r="B5" s="21"/>
    </row>
    <row r="6" spans="1:3" s="19" customFormat="1" ht="15.6" x14ac:dyDescent="0.25">
      <c r="A6" s="73" t="s">
        <v>86</v>
      </c>
      <c r="B6" s="73" t="s">
        <v>87</v>
      </c>
    </row>
    <row r="7" spans="1:3" s="19" customFormat="1" x14ac:dyDescent="0.25">
      <c r="A7" s="20"/>
      <c r="B7" s="21"/>
    </row>
    <row r="8" spans="1:3" s="19" customFormat="1" ht="41.4" x14ac:dyDescent="0.25">
      <c r="A8" s="20"/>
      <c r="B8" s="18" t="s">
        <v>113</v>
      </c>
    </row>
    <row r="9" spans="1:3" s="19" customFormat="1" x14ac:dyDescent="0.25">
      <c r="A9" s="20"/>
      <c r="B9" s="21"/>
    </row>
    <row r="10" spans="1:3" s="19" customFormat="1" ht="41.4" x14ac:dyDescent="0.25">
      <c r="A10" s="20"/>
      <c r="B10" s="18" t="s">
        <v>114</v>
      </c>
    </row>
    <row r="11" spans="1:3" s="19" customFormat="1" x14ac:dyDescent="0.25">
      <c r="A11" s="20"/>
      <c r="B11" s="21"/>
    </row>
    <row r="12" spans="1:3" s="19" customFormat="1" ht="15.6" x14ac:dyDescent="0.25">
      <c r="A12" s="73" t="s">
        <v>88</v>
      </c>
      <c r="B12" s="73" t="s">
        <v>89</v>
      </c>
    </row>
    <row r="13" spans="1:3" s="19" customFormat="1" x14ac:dyDescent="0.25">
      <c r="A13" s="20"/>
      <c r="B13" s="21"/>
    </row>
    <row r="14" spans="1:3" s="19" customFormat="1" ht="27.6" x14ac:dyDescent="0.25">
      <c r="A14" s="20"/>
      <c r="B14" s="18" t="s">
        <v>103</v>
      </c>
    </row>
    <row r="15" spans="1:3" s="19" customFormat="1" x14ac:dyDescent="0.25">
      <c r="A15" s="20"/>
      <c r="B15" s="21"/>
    </row>
    <row r="16" spans="1:3" s="19" customFormat="1" ht="41.4" x14ac:dyDescent="0.25">
      <c r="A16" s="20"/>
      <c r="B16" s="18" t="s">
        <v>112</v>
      </c>
    </row>
    <row r="17" spans="1:2" s="19" customFormat="1" x14ac:dyDescent="0.25">
      <c r="A17" s="20"/>
      <c r="B17" s="21"/>
    </row>
    <row r="18" spans="1:2" s="19" customFormat="1" ht="15.6" x14ac:dyDescent="0.25">
      <c r="A18" s="73" t="s">
        <v>90</v>
      </c>
      <c r="B18" s="73" t="s">
        <v>91</v>
      </c>
    </row>
    <row r="19" spans="1:2" s="19" customFormat="1" x14ac:dyDescent="0.25">
      <c r="A19" s="20"/>
      <c r="B19" s="21"/>
    </row>
    <row r="20" spans="1:2" s="19" customFormat="1" ht="41.4" x14ac:dyDescent="0.25">
      <c r="A20" s="20"/>
      <c r="B20" s="18" t="s">
        <v>111</v>
      </c>
    </row>
    <row r="21" spans="1:2" s="19" customFormat="1" x14ac:dyDescent="0.25">
      <c r="A21" s="20"/>
      <c r="B21" s="21"/>
    </row>
    <row r="22" spans="1:2" s="19" customFormat="1" ht="15.6" x14ac:dyDescent="0.25">
      <c r="A22" s="17" t="s">
        <v>96</v>
      </c>
      <c r="B22" s="21"/>
    </row>
    <row r="23" spans="1:2" s="19" customFormat="1" ht="27.6" x14ac:dyDescent="0.25">
      <c r="A23" s="20"/>
      <c r="B23" s="18" t="s">
        <v>92</v>
      </c>
    </row>
    <row r="24" spans="1:2" s="19" customFormat="1" x14ac:dyDescent="0.25">
      <c r="A24" s="20"/>
      <c r="B24" s="21"/>
    </row>
    <row r="25" spans="1:2" s="19" customFormat="1" ht="15.6" x14ac:dyDescent="0.25">
      <c r="A25" s="17" t="s">
        <v>97</v>
      </c>
      <c r="B25" s="21"/>
    </row>
    <row r="26" spans="1:2" s="19" customFormat="1" ht="41.4" x14ac:dyDescent="0.25">
      <c r="A26" s="20"/>
      <c r="B26" s="18" t="s">
        <v>93</v>
      </c>
    </row>
    <row r="27" spans="1:2" s="19" customFormat="1" x14ac:dyDescent="0.25">
      <c r="A27" s="20"/>
      <c r="B27" s="21"/>
    </row>
    <row r="28" spans="1:2" s="19" customFormat="1" ht="15.6" x14ac:dyDescent="0.25">
      <c r="A28" s="17" t="s">
        <v>98</v>
      </c>
      <c r="B28" s="21"/>
    </row>
    <row r="29" spans="1:2" s="19" customFormat="1" ht="41.4" x14ac:dyDescent="0.25">
      <c r="A29" s="20"/>
      <c r="B29" s="18" t="s">
        <v>99</v>
      </c>
    </row>
    <row r="30" spans="1:2" s="19" customFormat="1" x14ac:dyDescent="0.25">
      <c r="A30" s="20"/>
      <c r="B30" s="21"/>
    </row>
    <row r="31" spans="1:2" s="19" customFormat="1" x14ac:dyDescent="0.25">
      <c r="A31" s="20"/>
      <c r="B31" s="21"/>
    </row>
    <row r="32" spans="1:2" s="19" customFormat="1" ht="15.6" x14ac:dyDescent="0.25">
      <c r="A32" s="73" t="s">
        <v>94</v>
      </c>
      <c r="B32" s="73" t="s">
        <v>100</v>
      </c>
    </row>
    <row r="33" spans="1:2" s="19" customFormat="1" x14ac:dyDescent="0.25">
      <c r="A33" s="20"/>
      <c r="B33" s="21"/>
    </row>
    <row r="34" spans="1:2" s="19" customFormat="1" ht="27.6" x14ac:dyDescent="0.25">
      <c r="A34" s="20"/>
      <c r="B34" s="18" t="s">
        <v>101</v>
      </c>
    </row>
    <row r="35" spans="1:2" s="19" customFormat="1" x14ac:dyDescent="0.25">
      <c r="A35" s="20"/>
      <c r="B35" s="21"/>
    </row>
    <row r="36" spans="1:2" s="19" customFormat="1" ht="27.6" x14ac:dyDescent="0.25">
      <c r="A36" s="20"/>
      <c r="B36" s="18" t="s">
        <v>102</v>
      </c>
    </row>
    <row r="37" spans="1:2" s="19" customFormat="1" x14ac:dyDescent="0.25">
      <c r="A37" s="20"/>
      <c r="B37" s="21"/>
    </row>
    <row r="38" spans="1:2" s="19" customFormat="1" ht="13.8" x14ac:dyDescent="0.25">
      <c r="A38" s="52" t="s">
        <v>110</v>
      </c>
      <c r="B38" s="50"/>
    </row>
    <row r="39" spans="1:2" s="19" customFormat="1" ht="41.4" x14ac:dyDescent="0.25">
      <c r="A39" s="15"/>
      <c r="B39" s="51" t="s">
        <v>109</v>
      </c>
    </row>
    <row r="40" spans="1:2" s="19" customFormat="1" ht="13.8" x14ac:dyDescent="0.25">
      <c r="A40" s="15"/>
      <c r="B40" s="50"/>
    </row>
    <row r="41" spans="1:2" ht="13.8" x14ac:dyDescent="0.25">
      <c r="A41" s="15"/>
      <c r="B41" s="51"/>
    </row>
    <row r="42" spans="1:2" ht="15.6" x14ac:dyDescent="0.2">
      <c r="A42" s="73" t="s">
        <v>124</v>
      </c>
      <c r="B42" s="73"/>
    </row>
    <row r="43" spans="1:2" ht="13.8" x14ac:dyDescent="0.25">
      <c r="A43" s="15"/>
      <c r="B43" s="15"/>
    </row>
    <row r="44" spans="1:2" ht="13.8" x14ac:dyDescent="0.25">
      <c r="A44" s="15"/>
      <c r="B44" s="74" t="s">
        <v>127</v>
      </c>
    </row>
    <row r="45" spans="1:2" ht="13.8" x14ac:dyDescent="0.25">
      <c r="A45" s="15"/>
      <c r="B45" s="15"/>
    </row>
    <row r="46" spans="1:2" x14ac:dyDescent="0.25">
      <c r="B46" s="74" t="s">
        <v>123</v>
      </c>
    </row>
    <row r="47" spans="1:2" x14ac:dyDescent="0.25">
      <c r="B47" s="15"/>
    </row>
    <row r="48" spans="1:2" x14ac:dyDescent="0.25">
      <c r="B48" s="74" t="s">
        <v>125</v>
      </c>
    </row>
    <row r="49" spans="2:2" x14ac:dyDescent="0.25">
      <c r="B49" s="15"/>
    </row>
    <row r="50" spans="2:2" x14ac:dyDescent="0.25">
      <c r="B50" s="74" t="s">
        <v>126</v>
      </c>
    </row>
  </sheetData>
  <phoneticPr fontId="19" type="noConversion"/>
  <hyperlinks>
    <hyperlink ref="A2" r:id="rId1" xr:uid="{00000000-0004-0000-0100-000000000000}"/>
    <hyperlink ref="B48" r:id="rId2" display="https://www.vertex42.com/ExcelArticles/how-to-make-a-budget.html" xr:uid="{00000000-0004-0000-0100-000003000000}"/>
    <hyperlink ref="B46" r:id="rId3" display="https://www.vertex42.com/ExcelTemplates/money-management-template.html" xr:uid="{00000000-0004-0000-0100-000004000000}"/>
    <hyperlink ref="B50" r:id="rId4" xr:uid="{968DC12A-C572-46AA-BFCB-BA2D7E930C8F}"/>
    <hyperlink ref="B44" r:id="rId5" xr:uid="{7D1B3C3F-4316-476F-AE65-75880AF363D3}"/>
  </hyperlinks>
  <pageMargins left="0.75" right="0.75" top="1" bottom="1" header="0.5" footer="0.5"/>
  <pageSetup orientation="portrait" r:id="rId6"/>
  <headerFooter alignWithMargins="0"/>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3F17B-E44B-4B5D-B33E-50B867B8FC42}">
  <dimension ref="A1:C48"/>
  <sheetViews>
    <sheetView showGridLines="0" workbookViewId="0">
      <selection activeCell="A2" sqref="A2"/>
    </sheetView>
  </sheetViews>
  <sheetFormatPr defaultColWidth="9" defaultRowHeight="13.8" x14ac:dyDescent="0.25"/>
  <cols>
    <col min="1" max="1" width="2.5" style="69" customWidth="1"/>
    <col min="2" max="2" width="62.59765625" style="69" customWidth="1"/>
    <col min="3" max="3" width="19.5" style="70" customWidth="1"/>
    <col min="4" max="16384" width="9" style="70"/>
  </cols>
  <sheetData>
    <row r="1" spans="1:3" s="58" customFormat="1" ht="32.1" customHeight="1" x14ac:dyDescent="0.25">
      <c r="A1" s="55"/>
      <c r="B1" s="56" t="s">
        <v>105</v>
      </c>
      <c r="C1" s="57"/>
    </row>
    <row r="2" spans="1:3" s="58" customFormat="1" ht="15" x14ac:dyDescent="0.25">
      <c r="A2" s="59"/>
      <c r="B2" s="60"/>
      <c r="C2" s="61"/>
    </row>
    <row r="3" spans="1:3" s="58" customFormat="1" ht="15" x14ac:dyDescent="0.25">
      <c r="A3" s="59"/>
      <c r="B3" s="71" t="s">
        <v>106</v>
      </c>
      <c r="C3" s="61"/>
    </row>
    <row r="4" spans="1:3" s="58" customFormat="1" x14ac:dyDescent="0.25">
      <c r="A4" s="59"/>
      <c r="B4" s="62" t="s">
        <v>116</v>
      </c>
      <c r="C4" s="61"/>
    </row>
    <row r="5" spans="1:3" s="58" customFormat="1" ht="15" x14ac:dyDescent="0.25">
      <c r="A5" s="59"/>
      <c r="B5" s="63"/>
      <c r="C5" s="61"/>
    </row>
    <row r="6" spans="1:3" s="58" customFormat="1" ht="15.6" x14ac:dyDescent="0.3">
      <c r="A6" s="59"/>
      <c r="B6" s="64" t="s">
        <v>120</v>
      </c>
      <c r="C6" s="61"/>
    </row>
    <row r="7" spans="1:3" s="58" customFormat="1" ht="15" x14ac:dyDescent="0.25">
      <c r="A7" s="59"/>
      <c r="B7" s="63"/>
      <c r="C7" s="61"/>
    </row>
    <row r="8" spans="1:3" s="58" customFormat="1" ht="45" x14ac:dyDescent="0.25">
      <c r="A8" s="59"/>
      <c r="B8" s="63" t="s">
        <v>118</v>
      </c>
      <c r="C8" s="61"/>
    </row>
    <row r="9" spans="1:3" s="58" customFormat="1" ht="15" x14ac:dyDescent="0.25">
      <c r="A9" s="59"/>
      <c r="B9" s="63"/>
      <c r="C9" s="61"/>
    </row>
    <row r="10" spans="1:3" s="58" customFormat="1" ht="30" x14ac:dyDescent="0.25">
      <c r="A10" s="59"/>
      <c r="B10" s="63" t="s">
        <v>107</v>
      </c>
      <c r="C10" s="61"/>
    </row>
    <row r="11" spans="1:3" s="58" customFormat="1" ht="15" x14ac:dyDescent="0.25">
      <c r="A11" s="59"/>
      <c r="B11" s="63"/>
      <c r="C11" s="61"/>
    </row>
    <row r="12" spans="1:3" s="58" customFormat="1" ht="30" x14ac:dyDescent="0.25">
      <c r="A12" s="59"/>
      <c r="B12" s="63" t="s">
        <v>108</v>
      </c>
      <c r="C12" s="61"/>
    </row>
    <row r="13" spans="1:3" s="58" customFormat="1" ht="15" x14ac:dyDescent="0.25">
      <c r="A13" s="59"/>
      <c r="B13" s="63"/>
      <c r="C13" s="61"/>
    </row>
    <row r="14" spans="1:3" s="58" customFormat="1" ht="15.6" x14ac:dyDescent="0.3">
      <c r="A14" s="59"/>
      <c r="B14" s="64" t="s">
        <v>119</v>
      </c>
      <c r="C14" s="61"/>
    </row>
    <row r="15" spans="1:3" s="58" customFormat="1" ht="15" x14ac:dyDescent="0.25">
      <c r="A15" s="59"/>
      <c r="B15" s="65" t="s">
        <v>121</v>
      </c>
      <c r="C15" s="61"/>
    </row>
    <row r="16" spans="1:3" s="58" customFormat="1" ht="15" x14ac:dyDescent="0.25">
      <c r="A16" s="59"/>
      <c r="B16" s="66"/>
      <c r="C16" s="61"/>
    </row>
    <row r="17" spans="1:3" s="58" customFormat="1" ht="15" x14ac:dyDescent="0.25">
      <c r="A17" s="59"/>
      <c r="B17" s="67" t="s">
        <v>117</v>
      </c>
      <c r="C17" s="61"/>
    </row>
    <row r="18" spans="1:3" s="58" customFormat="1" x14ac:dyDescent="0.25">
      <c r="A18" s="59"/>
      <c r="B18" s="59"/>
      <c r="C18" s="61"/>
    </row>
    <row r="19" spans="1:3" s="58" customFormat="1" x14ac:dyDescent="0.25">
      <c r="A19" s="59"/>
      <c r="B19" s="59"/>
      <c r="C19" s="61"/>
    </row>
    <row r="20" spans="1:3" s="58" customFormat="1" x14ac:dyDescent="0.25">
      <c r="A20" s="68"/>
      <c r="B20" s="68"/>
    </row>
    <row r="21" spans="1:3" s="58" customFormat="1" x14ac:dyDescent="0.25">
      <c r="A21" s="68"/>
      <c r="B21" s="68"/>
    </row>
    <row r="22" spans="1:3" s="58" customFormat="1" x14ac:dyDescent="0.25">
      <c r="A22" s="68"/>
      <c r="B22" s="68"/>
    </row>
    <row r="23" spans="1:3" s="58" customFormat="1" x14ac:dyDescent="0.25">
      <c r="A23" s="68"/>
      <c r="B23" s="68"/>
    </row>
    <row r="24" spans="1:3" s="58" customFormat="1" x14ac:dyDescent="0.25">
      <c r="A24" s="68"/>
      <c r="B24" s="68"/>
    </row>
    <row r="25" spans="1:3" s="58" customFormat="1" x14ac:dyDescent="0.25">
      <c r="A25" s="68"/>
      <c r="B25" s="68"/>
    </row>
    <row r="26" spans="1:3" s="58" customFormat="1" x14ac:dyDescent="0.25">
      <c r="A26" s="68"/>
      <c r="B26" s="68"/>
    </row>
    <row r="27" spans="1:3" s="58" customFormat="1" x14ac:dyDescent="0.25">
      <c r="A27" s="68"/>
      <c r="B27" s="68"/>
    </row>
    <row r="28" spans="1:3" s="58" customFormat="1" x14ac:dyDescent="0.25">
      <c r="A28" s="68"/>
      <c r="B28" s="68"/>
    </row>
    <row r="29" spans="1:3" s="58" customFormat="1" x14ac:dyDescent="0.25">
      <c r="A29" s="68"/>
      <c r="B29" s="68"/>
    </row>
    <row r="30" spans="1:3" s="58" customFormat="1" x14ac:dyDescent="0.25">
      <c r="A30" s="68"/>
      <c r="B30" s="68"/>
    </row>
    <row r="31" spans="1:3" s="58" customFormat="1" x14ac:dyDescent="0.25">
      <c r="A31" s="68"/>
      <c r="B31" s="68"/>
    </row>
    <row r="32" spans="1:3" s="58" customFormat="1" x14ac:dyDescent="0.25">
      <c r="A32" s="68"/>
      <c r="B32" s="68"/>
    </row>
    <row r="33" spans="1:2" s="58" customFormat="1" x14ac:dyDescent="0.25">
      <c r="A33" s="68"/>
      <c r="B33" s="68"/>
    </row>
    <row r="34" spans="1:2" s="58" customFormat="1" x14ac:dyDescent="0.25">
      <c r="A34" s="68"/>
      <c r="B34" s="68"/>
    </row>
    <row r="35" spans="1:2" s="58" customFormat="1" x14ac:dyDescent="0.25">
      <c r="A35" s="68"/>
      <c r="B35" s="68"/>
    </row>
    <row r="36" spans="1:2" s="58" customFormat="1" x14ac:dyDescent="0.25">
      <c r="A36" s="68"/>
      <c r="B36" s="68"/>
    </row>
    <row r="37" spans="1:2" s="58" customFormat="1" x14ac:dyDescent="0.25">
      <c r="A37" s="68"/>
      <c r="B37" s="68"/>
    </row>
    <row r="38" spans="1:2" s="58" customFormat="1" x14ac:dyDescent="0.25">
      <c r="A38" s="68"/>
      <c r="B38" s="68"/>
    </row>
    <row r="39" spans="1:2" s="58" customFormat="1" x14ac:dyDescent="0.25">
      <c r="A39" s="68"/>
      <c r="B39" s="68"/>
    </row>
    <row r="40" spans="1:2" s="58" customFormat="1" x14ac:dyDescent="0.25">
      <c r="A40" s="68"/>
      <c r="B40" s="68"/>
    </row>
    <row r="41" spans="1:2" s="58" customFormat="1" x14ac:dyDescent="0.25">
      <c r="A41" s="68"/>
      <c r="B41" s="68"/>
    </row>
    <row r="42" spans="1:2" s="58" customFormat="1" x14ac:dyDescent="0.25">
      <c r="A42" s="68"/>
      <c r="B42" s="68"/>
    </row>
    <row r="43" spans="1:2" s="58" customFormat="1" x14ac:dyDescent="0.25">
      <c r="A43" s="68"/>
      <c r="B43" s="68"/>
    </row>
    <row r="44" spans="1:2" s="58" customFormat="1" x14ac:dyDescent="0.25">
      <c r="A44" s="68"/>
      <c r="B44" s="68"/>
    </row>
    <row r="45" spans="1:2" s="58" customFormat="1" x14ac:dyDescent="0.25">
      <c r="A45" s="68"/>
      <c r="B45" s="68"/>
    </row>
    <row r="46" spans="1:2" s="58" customFormat="1" x14ac:dyDescent="0.25">
      <c r="A46" s="68"/>
      <c r="B46" s="68"/>
    </row>
    <row r="47" spans="1:2" s="58" customFormat="1" x14ac:dyDescent="0.25">
      <c r="A47" s="68"/>
      <c r="B47" s="68"/>
    </row>
    <row r="48" spans="1:2" s="58" customFormat="1" x14ac:dyDescent="0.25">
      <c r="A48" s="68"/>
      <c r="B48" s="68"/>
    </row>
  </sheetData>
  <hyperlinks>
    <hyperlink ref="B15" r:id="rId1" xr:uid="{96BD449B-6F70-445B-A3B3-727002D51F12}"/>
    <hyperlink ref="B4" r:id="rId2" xr:uid="{81389246-54FB-41EA-BFC4-B05EE6860D95}"/>
  </hyperlinks>
  <pageMargins left="0.7" right="0.7" top="0.75" bottom="0.75" header="0.3" footer="0.3"/>
  <pageSetup orientation="portrait" r:id="rId3"/>
  <drawing r:id="rId4"/>
  <pictur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Budget</vt:lpstr>
      <vt:lpstr>Help</vt:lpstr>
      <vt:lpstr>©</vt:lpstr>
      <vt:lpstr>Budget!Область_печати</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Personal Budget Spreadsheet</dc:title>
  <dc:creator>Vertex42.com</dc:creator>
  <dc:description>(c) 2008-2019 Vertex42 LLC. All Rights Reserved.</dc:description>
  <cp:lastModifiedBy>Daniil Dashkevich</cp:lastModifiedBy>
  <cp:lastPrinted>2014-04-05T04:37:07Z</cp:lastPrinted>
  <dcterms:created xsi:type="dcterms:W3CDTF">2007-10-28T01:07:07Z</dcterms:created>
  <dcterms:modified xsi:type="dcterms:W3CDTF">2025-09-12T16:19:21Z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2008-2019 Vertex42 LLC</vt:lpwstr>
  </property>
  <property fmtid="{D5CDD505-2E9C-101B-9397-08002B2CF9AE}" pid="3" name="Source">
    <vt:lpwstr>https://www.vertex42.com/ExcelTemplates/personal-budget-spreadsheet.html</vt:lpwstr>
  </property>
  <property fmtid="{D5CDD505-2E9C-101B-9397-08002B2CF9AE}" pid="4" name="Version">
    <vt:lpwstr>1.1.4</vt:lpwstr>
  </property>
</Properties>
</file>